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Password="E16B" lockStructure="1"/>
  <bookViews>
    <workbookView xWindow="0" yWindow="0" windowWidth="20490" windowHeight="6825" firstSheet="20" activeTab="20"/>
  </bookViews>
  <sheets>
    <sheet name="10 kg }" sheetId="196" state="hidden" r:id="rId1"/>
    <sheet name="5 kg }" sheetId="195" state="hidden" r:id="rId2"/>
    <sheet name="2 kg+ }" sheetId="194" state="hidden" r:id="rId3"/>
    <sheet name="2 kg }" sheetId="193" state="hidden" r:id="rId4"/>
    <sheet name="1 kg }" sheetId="192" state="hidden" r:id="rId5"/>
    <sheet name="500 g }" sheetId="191" state="hidden" r:id="rId6"/>
    <sheet name="200 g+ }" sheetId="190" state="hidden" r:id="rId7"/>
    <sheet name="200 g }" sheetId="189" state="hidden" r:id="rId8"/>
    <sheet name="100 g }" sheetId="188" state="hidden" r:id="rId9"/>
    <sheet name="50 g }" sheetId="187" state="hidden" r:id="rId10"/>
    <sheet name="20 g+ }" sheetId="186" state="hidden" r:id="rId11"/>
    <sheet name="20 g }" sheetId="185" state="hidden" r:id="rId12"/>
    <sheet name="10 g }" sheetId="184" state="hidden" r:id="rId13"/>
    <sheet name="5 g }" sheetId="183" state="hidden" r:id="rId14"/>
    <sheet name="2 g+ }" sheetId="182" state="hidden" r:id="rId15"/>
    <sheet name="2 g }" sheetId="181" state="hidden" r:id="rId16"/>
    <sheet name="1 g }" sheetId="136" state="hidden" r:id="rId17"/>
    <sheet name="RT03-F13 }" sheetId="201" state="hidden" r:id="rId18"/>
    <sheet name="DATOS } " sheetId="132" state="hidden" r:id="rId19"/>
    <sheet name="RT03-F16 }" sheetId="137" state="hidden" r:id="rId20"/>
    <sheet name="RT03-F-40 }" sheetId="203" r:id="rId21"/>
    <sheet name=" 5 kg C }" sheetId="199" state="hidden" r:id="rId22"/>
    <sheet name="CERTI 5 kg C }" sheetId="158" state="hidden" r:id="rId23"/>
    <sheet name="10 kg-C }" sheetId="198" state="hidden" r:id="rId24"/>
    <sheet name=" CERT 10 kg C }" sheetId="159" state="hidden" r:id="rId25"/>
    <sheet name="20 kg-C }" sheetId="197" state="hidden" r:id="rId26"/>
    <sheet name="CERTI 20 kg -C }" sheetId="160" state="hidden" r:id="rId27"/>
  </sheets>
  <externalReferences>
    <externalReference r:id="rId28"/>
  </externalReferences>
  <definedNames>
    <definedName name="_xlnm.Print_Area" localSheetId="21">' 5 kg C }'!$A$1:$M$76</definedName>
    <definedName name="_xlnm.Print_Area" localSheetId="24">' CERT 10 kg C }'!$A$1:$J$116</definedName>
    <definedName name="_xlnm.Print_Area" localSheetId="16">'1 g }'!$A$1:$M$76</definedName>
    <definedName name="_xlnm.Print_Area" localSheetId="4">'1 kg }'!$A$1:$M$76</definedName>
    <definedName name="_xlnm.Print_Area" localSheetId="12">'10 g }'!$A$1:$M$76</definedName>
    <definedName name="_xlnm.Print_Area" localSheetId="0">'10 kg }'!$A$1:$M$76</definedName>
    <definedName name="_xlnm.Print_Area" localSheetId="23">'10 kg-C }'!$A$1:$M$76</definedName>
    <definedName name="_xlnm.Print_Area" localSheetId="8">'100 g }'!$A$1:$M$76</definedName>
    <definedName name="_xlnm.Print_Area" localSheetId="15">'2 g }'!$A$1:$M$76</definedName>
    <definedName name="_xlnm.Print_Area" localSheetId="14">'2 g+ }'!$A$1:$M$76</definedName>
    <definedName name="_xlnm.Print_Area" localSheetId="3">'2 kg }'!$A$1:$M$76</definedName>
    <definedName name="_xlnm.Print_Area" localSheetId="2">'2 kg+ }'!$A$1:$M$76</definedName>
    <definedName name="_xlnm.Print_Area" localSheetId="11">'20 g }'!$A$1:$M$76</definedName>
    <definedName name="_xlnm.Print_Area" localSheetId="10">'20 g+ }'!$A$1:$M$76</definedName>
    <definedName name="_xlnm.Print_Area" localSheetId="25">'20 kg-C }'!$A$1:$M$76</definedName>
    <definedName name="_xlnm.Print_Area" localSheetId="7">'200 g }'!$A$1:$M$76</definedName>
    <definedName name="_xlnm.Print_Area" localSheetId="6">'200 g+ }'!$A$1:$M$76</definedName>
    <definedName name="_xlnm.Print_Area" localSheetId="13">'5 g }'!$A$1:$M$76</definedName>
    <definedName name="_xlnm.Print_Area" localSheetId="1">'5 kg }'!$A$1:$M$76</definedName>
    <definedName name="_xlnm.Print_Area" localSheetId="9">'50 g }'!$A$1:$M$76</definedName>
    <definedName name="_xlnm.Print_Area" localSheetId="5">'500 g }'!$A$1:$M$76</definedName>
    <definedName name="_xlnm.Print_Area" localSheetId="26">'CERTI 20 kg -C }'!$A$1:$J$116</definedName>
    <definedName name="_xlnm.Print_Area" localSheetId="22">'CERTI 5 kg C }'!$A$1:$J$113</definedName>
    <definedName name="_xlnm.Print_Area" localSheetId="18">'DATOS } '!$A$1:$AA$139</definedName>
    <definedName name="_xlnm.Print_Area" localSheetId="17">'RT03-F13 }'!$A$1:$M$76</definedName>
    <definedName name="_xlnm.Print_Area" localSheetId="19">'RT03-F16 }'!$A$1:$J$120</definedName>
    <definedName name="_xlnm.Print_Area" localSheetId="20">'RT03-F-40 }'!$A$1:$J$120</definedName>
    <definedName name="DELTAMAXI">'[1]PRUEBAS DE CALIBRACION'!$G$18</definedName>
    <definedName name="DIVISIÓNDEESCALA">[1]DATOS!$E$13</definedName>
    <definedName name="LEXCENTRICIDAD">'[1]PRUEBAS DE CALIBRACION'!$H$11</definedName>
    <definedName name="Print_Area" localSheetId="21">' 5 kg C }'!$A$1:$K$105</definedName>
    <definedName name="Print_Area" localSheetId="24">' CERT 10 kg C }'!$A$1:$J$118</definedName>
    <definedName name="Print_Area" localSheetId="16">'1 g }'!$A$1:$K$105</definedName>
    <definedName name="Print_Area" localSheetId="4">'1 kg }'!$A$1:$K$105</definedName>
    <definedName name="Print_Area" localSheetId="12">'10 g }'!$A$1:$K$105</definedName>
    <definedName name="Print_Area" localSheetId="0">'10 kg }'!$A$1:$K$105</definedName>
    <definedName name="Print_Area" localSheetId="23">'10 kg-C }'!$A$1:$K$105</definedName>
    <definedName name="Print_Area" localSheetId="8">'100 g }'!$A$1:$K$105</definedName>
    <definedName name="Print_Area" localSheetId="15">'2 g }'!$A$1:$K$105</definedName>
    <definedName name="Print_Area" localSheetId="14">'2 g+ }'!$A$1:$K$105</definedName>
    <definedName name="Print_Area" localSheetId="3">'2 kg }'!$A$1:$K$105</definedName>
    <definedName name="Print_Area" localSheetId="2">'2 kg+ }'!$A$1:$K$105</definedName>
    <definedName name="Print_Area" localSheetId="11">'20 g }'!$A$1:$K$105</definedName>
    <definedName name="Print_Area" localSheetId="10">'20 g+ }'!$A$1:$K$105</definedName>
    <definedName name="Print_Area" localSheetId="25">'20 kg-C }'!$A$1:$K$105</definedName>
    <definedName name="Print_Area" localSheetId="7">'200 g }'!$A$1:$K$105</definedName>
    <definedName name="Print_Area" localSheetId="6">'200 g+ }'!$A$1:$K$105</definedName>
    <definedName name="Print_Area" localSheetId="13">'5 g }'!$A$1:$K$105</definedName>
    <definedName name="Print_Area" localSheetId="1">'5 kg }'!$A$1:$K$105</definedName>
    <definedName name="Print_Area" localSheetId="9">'50 g }'!$A$1:$K$105</definedName>
    <definedName name="Print_Area" localSheetId="5">'500 g }'!$A$1:$K$105</definedName>
    <definedName name="Print_Area" localSheetId="26">'CERTI 20 kg -C }'!$A$1:$J$118</definedName>
    <definedName name="Print_Area" localSheetId="22">'CERTI 5 kg C }'!$A$1:$J$115</definedName>
    <definedName name="Print_Area" localSheetId="18">'DATOS } '!$A$1:$AA$95</definedName>
    <definedName name="Print_Area" localSheetId="17">'RT03-F13 }'!$A$1:$K$105</definedName>
    <definedName name="Print_Area" localSheetId="19">'RT03-F16 }'!$A$1:$J$122</definedName>
    <definedName name="Print_Area" localSheetId="20">'RT03-F-40 }'!$A$1:$J$122</definedName>
    <definedName name="Print_Titles" localSheetId="21">' 5 kg C }'!$1:$1</definedName>
    <definedName name="Print_Titles" localSheetId="16">'1 g }'!$1:$1</definedName>
    <definedName name="Print_Titles" localSheetId="4">'1 kg }'!$1:$1</definedName>
    <definedName name="Print_Titles" localSheetId="12">'10 g }'!$1:$1</definedName>
    <definedName name="Print_Titles" localSheetId="0">'10 kg }'!$1:$1</definedName>
    <definedName name="Print_Titles" localSheetId="23">'10 kg-C }'!$1:$1</definedName>
    <definedName name="Print_Titles" localSheetId="8">'100 g }'!$1:$1</definedName>
    <definedName name="Print_Titles" localSheetId="15">'2 g }'!$1:$1</definedName>
    <definedName name="Print_Titles" localSheetId="14">'2 g+ }'!$1:$1</definedName>
    <definedName name="Print_Titles" localSheetId="3">'2 kg }'!$1:$1</definedName>
    <definedName name="Print_Titles" localSheetId="2">'2 kg+ }'!$1:$1</definedName>
    <definedName name="Print_Titles" localSheetId="11">'20 g }'!$1:$1</definedName>
    <definedName name="Print_Titles" localSheetId="10">'20 g+ }'!$1:$1</definedName>
    <definedName name="Print_Titles" localSheetId="25">'20 kg-C }'!$1:$1</definedName>
    <definedName name="Print_Titles" localSheetId="7">'200 g }'!$1:$1</definedName>
    <definedName name="Print_Titles" localSheetId="6">'200 g+ }'!$1:$1</definedName>
    <definedName name="Print_Titles" localSheetId="13">'5 g }'!$1:$1</definedName>
    <definedName name="Print_Titles" localSheetId="1">'5 kg }'!$1:$1</definedName>
    <definedName name="Print_Titles" localSheetId="9">'50 g }'!$1:$1</definedName>
    <definedName name="Print_Titles" localSheetId="5">'500 g }'!$1:$1</definedName>
    <definedName name="Print_Titles" localSheetId="17">'RT03-F13 }'!$1:$1</definedName>
    <definedName name="_xlnm.Print_Titles" localSheetId="21">' 5 kg C }'!$1:$1</definedName>
    <definedName name="_xlnm.Print_Titles" localSheetId="16">'1 g }'!$1:$1</definedName>
    <definedName name="_xlnm.Print_Titles" localSheetId="4">'1 kg }'!$1:$1</definedName>
    <definedName name="_xlnm.Print_Titles" localSheetId="12">'10 g }'!$1:$1</definedName>
    <definedName name="_xlnm.Print_Titles" localSheetId="0">'10 kg }'!$1:$1</definedName>
    <definedName name="_xlnm.Print_Titles" localSheetId="23">'10 kg-C }'!$1:$1</definedName>
    <definedName name="_xlnm.Print_Titles" localSheetId="8">'100 g }'!$1:$1</definedName>
    <definedName name="_xlnm.Print_Titles" localSheetId="15">'2 g }'!$1:$1</definedName>
    <definedName name="_xlnm.Print_Titles" localSheetId="14">'2 g+ }'!$1:$1</definedName>
    <definedName name="_xlnm.Print_Titles" localSheetId="3">'2 kg }'!$1:$1</definedName>
    <definedName name="_xlnm.Print_Titles" localSheetId="2">'2 kg+ }'!$1:$1</definedName>
    <definedName name="_xlnm.Print_Titles" localSheetId="11">'20 g }'!$1:$1</definedName>
    <definedName name="_xlnm.Print_Titles" localSheetId="10">'20 g+ }'!$1:$1</definedName>
    <definedName name="_xlnm.Print_Titles" localSheetId="25">'20 kg-C }'!$1:$1</definedName>
    <definedName name="_xlnm.Print_Titles" localSheetId="7">'200 g }'!$1:$1</definedName>
    <definedName name="_xlnm.Print_Titles" localSheetId="6">'200 g+ }'!$1:$1</definedName>
    <definedName name="_xlnm.Print_Titles" localSheetId="13">'5 g }'!$1:$1</definedName>
    <definedName name="_xlnm.Print_Titles" localSheetId="1">'5 kg }'!$1:$1</definedName>
    <definedName name="_xlnm.Print_Titles" localSheetId="9">'50 g }'!$1:$1</definedName>
    <definedName name="_xlnm.Print_Titles" localSheetId="5">'500 g }'!$1:$1</definedName>
    <definedName name="_xlnm.Print_Titles" localSheetId="17">'RT03-F13 }'!$1:$1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03" l="1"/>
  <c r="B115" i="203"/>
  <c r="G114" i="203"/>
  <c r="A114" i="203"/>
  <c r="I85" i="203"/>
  <c r="H85" i="203"/>
  <c r="G85" i="203"/>
  <c r="F85" i="203"/>
  <c r="E85" i="203"/>
  <c r="D85" i="203"/>
  <c r="J85" i="203" s="1"/>
  <c r="C85" i="203"/>
  <c r="B85" i="203"/>
  <c r="I84" i="203"/>
  <c r="H84" i="203"/>
  <c r="G84" i="203"/>
  <c r="F84" i="203"/>
  <c r="E84" i="203"/>
  <c r="D84" i="203"/>
  <c r="J84" i="203" s="1"/>
  <c r="C84" i="203"/>
  <c r="B84" i="203"/>
  <c r="I83" i="203"/>
  <c r="H83" i="203"/>
  <c r="G83" i="203"/>
  <c r="F83" i="203"/>
  <c r="E83" i="203"/>
  <c r="D83" i="203"/>
  <c r="J83" i="203" s="1"/>
  <c r="C83" i="203"/>
  <c r="B83" i="203"/>
  <c r="I82" i="203"/>
  <c r="H82" i="203"/>
  <c r="G82" i="203"/>
  <c r="F82" i="203"/>
  <c r="J82" i="203" s="1"/>
  <c r="E82" i="203"/>
  <c r="D82" i="203"/>
  <c r="C82" i="203"/>
  <c r="B82" i="203"/>
  <c r="I81" i="203"/>
  <c r="H81" i="203"/>
  <c r="G81" i="203"/>
  <c r="F81" i="203"/>
  <c r="E81" i="203"/>
  <c r="D81" i="203"/>
  <c r="J81" i="203" s="1"/>
  <c r="C81" i="203"/>
  <c r="B81" i="203"/>
  <c r="I80" i="203"/>
  <c r="H80" i="203"/>
  <c r="G80" i="203"/>
  <c r="F80" i="203"/>
  <c r="E80" i="203"/>
  <c r="D80" i="203"/>
  <c r="J80" i="203" s="1"/>
  <c r="C80" i="203"/>
  <c r="B80" i="203"/>
  <c r="I79" i="203"/>
  <c r="H79" i="203"/>
  <c r="G79" i="203"/>
  <c r="F79" i="203"/>
  <c r="E79" i="203"/>
  <c r="D79" i="203"/>
  <c r="J79" i="203" s="1"/>
  <c r="C79" i="203"/>
  <c r="B79" i="203"/>
  <c r="I78" i="203"/>
  <c r="H78" i="203"/>
  <c r="G78" i="203"/>
  <c r="F78" i="203"/>
  <c r="J78" i="203" s="1"/>
  <c r="E78" i="203"/>
  <c r="D78" i="203"/>
  <c r="C78" i="203"/>
  <c r="B78" i="203"/>
  <c r="I77" i="203"/>
  <c r="H77" i="203"/>
  <c r="G77" i="203"/>
  <c r="F77" i="203"/>
  <c r="J77" i="203" s="1"/>
  <c r="E77" i="203"/>
  <c r="D77" i="203"/>
  <c r="C77" i="203"/>
  <c r="B77" i="203"/>
  <c r="I76" i="203"/>
  <c r="H76" i="203"/>
  <c r="G76" i="203"/>
  <c r="F76" i="203"/>
  <c r="E76" i="203"/>
  <c r="D76" i="203"/>
  <c r="J76" i="203" s="1"/>
  <c r="C76" i="203"/>
  <c r="B76" i="203"/>
  <c r="I75" i="203"/>
  <c r="H75" i="203"/>
  <c r="G75" i="203"/>
  <c r="F75" i="203"/>
  <c r="E75" i="203"/>
  <c r="D75" i="203"/>
  <c r="J75" i="203" s="1"/>
  <c r="C75" i="203"/>
  <c r="B75" i="203"/>
  <c r="J74" i="203"/>
  <c r="I74" i="203"/>
  <c r="H74" i="203"/>
  <c r="G74" i="203"/>
  <c r="F74" i="203"/>
  <c r="E74" i="203"/>
  <c r="D74" i="203"/>
  <c r="C74" i="203"/>
  <c r="B74" i="203"/>
  <c r="I73" i="203"/>
  <c r="H73" i="203"/>
  <c r="G73" i="203"/>
  <c r="F73" i="203"/>
  <c r="J73" i="203" s="1"/>
  <c r="E73" i="203"/>
  <c r="D73" i="203"/>
  <c r="C73" i="203"/>
  <c r="B73" i="203"/>
  <c r="I72" i="203"/>
  <c r="H72" i="203"/>
  <c r="G72" i="203"/>
  <c r="F72" i="203"/>
  <c r="E72" i="203"/>
  <c r="D72" i="203"/>
  <c r="J72" i="203" s="1"/>
  <c r="C72" i="203"/>
  <c r="B72" i="203"/>
  <c r="I71" i="203"/>
  <c r="H71" i="203"/>
  <c r="G71" i="203"/>
  <c r="F71" i="203"/>
  <c r="E71" i="203"/>
  <c r="D71" i="203"/>
  <c r="J71" i="203" s="1"/>
  <c r="C71" i="203"/>
  <c r="B71" i="203"/>
  <c r="J70" i="203"/>
  <c r="I70" i="203"/>
  <c r="H70" i="203"/>
  <c r="G70" i="203"/>
  <c r="F70" i="203"/>
  <c r="E70" i="203"/>
  <c r="D70" i="203"/>
  <c r="C70" i="203"/>
  <c r="B70" i="203"/>
  <c r="I69" i="203"/>
  <c r="H69" i="203"/>
  <c r="G69" i="203"/>
  <c r="F69" i="203"/>
  <c r="J69" i="203" s="1"/>
  <c r="E69" i="203"/>
  <c r="D69" i="203"/>
  <c r="C69" i="203"/>
  <c r="B69" i="203"/>
  <c r="I68" i="203"/>
  <c r="H68" i="203"/>
  <c r="G68" i="203"/>
  <c r="F68" i="203"/>
  <c r="E68" i="203"/>
  <c r="D68" i="203"/>
  <c r="J68" i="203" s="1"/>
  <c r="C68" i="203"/>
  <c r="B68" i="203"/>
  <c r="I67" i="203"/>
  <c r="H67" i="203"/>
  <c r="G67" i="203"/>
  <c r="F67" i="203"/>
  <c r="E67" i="203"/>
  <c r="D67" i="203"/>
  <c r="J67" i="203" s="1"/>
  <c r="C67" i="203"/>
  <c r="B67" i="203"/>
  <c r="J66" i="203"/>
  <c r="I66" i="203"/>
  <c r="H66" i="203"/>
  <c r="G66" i="203"/>
  <c r="F66" i="203"/>
  <c r="E66" i="203"/>
  <c r="D66" i="203"/>
  <c r="C66" i="203"/>
  <c r="B66" i="203"/>
  <c r="I52" i="203"/>
  <c r="G52" i="203"/>
  <c r="F52" i="203"/>
  <c r="E52" i="203"/>
  <c r="D52" i="203"/>
  <c r="I51" i="203"/>
  <c r="G51" i="203"/>
  <c r="F51" i="203"/>
  <c r="E51" i="203"/>
  <c r="D51" i="203"/>
  <c r="I41" i="203"/>
  <c r="G41" i="203"/>
  <c r="E41" i="203"/>
  <c r="A41" i="203"/>
  <c r="E27" i="203"/>
  <c r="A25" i="203"/>
  <c r="D20" i="203"/>
  <c r="A18" i="203"/>
  <c r="D16" i="203"/>
  <c r="D15" i="203"/>
  <c r="I10" i="203"/>
  <c r="D10" i="203"/>
  <c r="D8" i="203"/>
  <c r="D7" i="203"/>
  <c r="D6" i="203"/>
  <c r="I3" i="203"/>
  <c r="I61" i="203" s="1"/>
  <c r="I34" i="203" l="1"/>
  <c r="I89" i="203"/>
  <c r="C16" i="197" l="1"/>
  <c r="F51" i="160" s="1"/>
  <c r="C16" i="198"/>
  <c r="F51" i="159" s="1"/>
  <c r="C16" i="199"/>
  <c r="F51" i="158" s="1"/>
  <c r="C16" i="196"/>
  <c r="F52" i="137" s="1"/>
  <c r="C16" i="195"/>
  <c r="C16" i="194"/>
  <c r="C16" i="193"/>
  <c r="C16" i="192"/>
  <c r="C16" i="191"/>
  <c r="C16" i="190"/>
  <c r="C16" i="189"/>
  <c r="C16" i="188"/>
  <c r="C16" i="187"/>
  <c r="C16" i="186"/>
  <c r="C16" i="185"/>
  <c r="C16" i="184"/>
  <c r="C16" i="183"/>
  <c r="C16" i="182"/>
  <c r="C16" i="181"/>
  <c r="C16" i="136"/>
  <c r="F51" i="137" s="1"/>
  <c r="C16" i="201"/>
  <c r="H11" i="201" l="1"/>
  <c r="A18" i="137" l="1"/>
  <c r="C80" i="137" l="1"/>
  <c r="C76" i="137"/>
  <c r="C68" i="137"/>
  <c r="C72" i="137"/>
  <c r="C79" i="160"/>
  <c r="D53" i="132" l="1"/>
  <c r="E53" i="132"/>
  <c r="D54" i="132"/>
  <c r="E54" i="132"/>
  <c r="D55" i="132"/>
  <c r="E55" i="132"/>
  <c r="D56" i="132"/>
  <c r="E56" i="132"/>
  <c r="C53" i="132"/>
  <c r="C54" i="132"/>
  <c r="C55" i="132"/>
  <c r="C56" i="132"/>
  <c r="Z29" i="132" l="1"/>
  <c r="Z28" i="132"/>
  <c r="G41" i="137" l="1"/>
  <c r="E82" i="158" l="1"/>
  <c r="C66" i="137"/>
  <c r="E79" i="160"/>
  <c r="E81" i="159"/>
  <c r="C81" i="159"/>
  <c r="E85" i="137"/>
  <c r="E84" i="137"/>
  <c r="C82" i="158"/>
  <c r="F59" i="201"/>
  <c r="E49" i="201"/>
  <c r="D49" i="201"/>
  <c r="C49" i="201"/>
  <c r="F41" i="201"/>
  <c r="E41" i="201"/>
  <c r="D41" i="201"/>
  <c r="C41" i="201"/>
  <c r="F40" i="201"/>
  <c r="E40" i="201"/>
  <c r="D40" i="201"/>
  <c r="C40" i="201"/>
  <c r="G27" i="201"/>
  <c r="J15" i="201"/>
  <c r="G15" i="201"/>
  <c r="C67" i="201" s="1"/>
  <c r="C15" i="201"/>
  <c r="I14" i="201"/>
  <c r="G14" i="201"/>
  <c r="C14" i="201"/>
  <c r="C65" i="201" s="1"/>
  <c r="C13" i="201"/>
  <c r="C12" i="201"/>
  <c r="C61" i="201" s="1"/>
  <c r="C64" i="201"/>
  <c r="C11" i="201"/>
  <c r="C74" i="201" s="1"/>
  <c r="C75" i="201" s="1"/>
  <c r="H10" i="201"/>
  <c r="C10" i="201"/>
  <c r="H9" i="201"/>
  <c r="D9" i="201"/>
  <c r="B9" i="201"/>
  <c r="I8" i="201"/>
  <c r="G8" i="201"/>
  <c r="D8" i="201"/>
  <c r="B8" i="201"/>
  <c r="I7" i="201"/>
  <c r="G7" i="201"/>
  <c r="D7" i="201"/>
  <c r="B7" i="201"/>
  <c r="E4" i="201"/>
  <c r="C85" i="137"/>
  <c r="C84" i="137"/>
  <c r="C83" i="137"/>
  <c r="I8" i="185"/>
  <c r="I8" i="182"/>
  <c r="I8" i="181"/>
  <c r="E67" i="137"/>
  <c r="E68" i="137"/>
  <c r="E69" i="137"/>
  <c r="E70" i="137"/>
  <c r="E71" i="137"/>
  <c r="E72" i="137"/>
  <c r="E73" i="137"/>
  <c r="E74" i="137"/>
  <c r="E75" i="137"/>
  <c r="E76" i="137"/>
  <c r="E77" i="137"/>
  <c r="E78" i="137"/>
  <c r="E79" i="137"/>
  <c r="E80" i="137"/>
  <c r="E81" i="137"/>
  <c r="E82" i="137"/>
  <c r="E83" i="137"/>
  <c r="C67" i="137"/>
  <c r="C69" i="137"/>
  <c r="C70" i="137"/>
  <c r="C71" i="137"/>
  <c r="C73" i="137"/>
  <c r="C74" i="137"/>
  <c r="C75" i="137"/>
  <c r="C77" i="137"/>
  <c r="C78" i="137"/>
  <c r="C79" i="137"/>
  <c r="C81" i="137"/>
  <c r="C82" i="137"/>
  <c r="F59" i="199"/>
  <c r="E49" i="199"/>
  <c r="D49" i="199"/>
  <c r="C49" i="199"/>
  <c r="F41" i="199"/>
  <c r="E41" i="199"/>
  <c r="D41" i="199"/>
  <c r="C41" i="199"/>
  <c r="F40" i="199"/>
  <c r="E40" i="199"/>
  <c r="D40" i="199"/>
  <c r="C40" i="199"/>
  <c r="G27" i="199"/>
  <c r="J15" i="199"/>
  <c r="G15" i="199"/>
  <c r="C67" i="199" s="1"/>
  <c r="C15" i="199"/>
  <c r="I14" i="199"/>
  <c r="G14" i="199"/>
  <c r="C14" i="199"/>
  <c r="C65" i="199" s="1"/>
  <c r="C13" i="199"/>
  <c r="C12" i="199"/>
  <c r="C60" i="199" s="1"/>
  <c r="C11" i="199"/>
  <c r="C74" i="199" s="1"/>
  <c r="C75" i="199" s="1"/>
  <c r="C10" i="199"/>
  <c r="B74" i="199" s="1"/>
  <c r="H9" i="199"/>
  <c r="D9" i="199"/>
  <c r="I51" i="158" s="1"/>
  <c r="B9" i="199"/>
  <c r="G51" i="158" s="1"/>
  <c r="I8" i="199"/>
  <c r="G8" i="199"/>
  <c r="D8" i="199"/>
  <c r="B8" i="199"/>
  <c r="I7" i="199"/>
  <c r="G7" i="199"/>
  <c r="D7" i="199"/>
  <c r="E51" i="158" s="1"/>
  <c r="B7" i="199"/>
  <c r="D51" i="158" s="1"/>
  <c r="E4" i="199"/>
  <c r="I9" i="158" s="1"/>
  <c r="F59" i="198"/>
  <c r="E49" i="198"/>
  <c r="D49" i="198"/>
  <c r="C49" i="198"/>
  <c r="F41" i="198"/>
  <c r="E41" i="198"/>
  <c r="D41" i="198"/>
  <c r="C41" i="198"/>
  <c r="F40" i="198"/>
  <c r="E40" i="198"/>
  <c r="D40" i="198"/>
  <c r="C40" i="198"/>
  <c r="G27" i="198"/>
  <c r="J15" i="198"/>
  <c r="G15" i="198"/>
  <c r="C67" i="198" s="1"/>
  <c r="C15" i="198"/>
  <c r="I14" i="198"/>
  <c r="G14" i="198"/>
  <c r="C14" i="198"/>
  <c r="C65" i="198" s="1"/>
  <c r="C13" i="198"/>
  <c r="C12" i="198"/>
  <c r="C60" i="198" s="1"/>
  <c r="C11" i="198"/>
  <c r="C74" i="198" s="1"/>
  <c r="C75" i="198" s="1"/>
  <c r="C10" i="198"/>
  <c r="H9" i="198"/>
  <c r="D9" i="198"/>
  <c r="I51" i="159" s="1"/>
  <c r="B9" i="198"/>
  <c r="G51" i="159" s="1"/>
  <c r="I8" i="198"/>
  <c r="G8" i="198"/>
  <c r="D8" i="198"/>
  <c r="B8" i="198"/>
  <c r="I7" i="198"/>
  <c r="G7" i="198"/>
  <c r="D7" i="198"/>
  <c r="E51" i="159" s="1"/>
  <c r="B7" i="198"/>
  <c r="D51" i="159" s="1"/>
  <c r="E4" i="198"/>
  <c r="F59" i="197"/>
  <c r="E49" i="197"/>
  <c r="D49" i="197"/>
  <c r="C49" i="197"/>
  <c r="F41" i="197"/>
  <c r="E41" i="197"/>
  <c r="D41" i="197"/>
  <c r="C41" i="197"/>
  <c r="F40" i="197"/>
  <c r="E40" i="197"/>
  <c r="D40" i="197"/>
  <c r="C40" i="197"/>
  <c r="G27" i="197"/>
  <c r="J15" i="197"/>
  <c r="G15" i="197"/>
  <c r="C67" i="197" s="1"/>
  <c r="C15" i="197"/>
  <c r="I14" i="197"/>
  <c r="G14" i="197"/>
  <c r="C14" i="197"/>
  <c r="C65" i="197" s="1"/>
  <c r="C13" i="197"/>
  <c r="C12" i="197"/>
  <c r="C60" i="197" s="1"/>
  <c r="C11" i="197"/>
  <c r="C74" i="197" s="1"/>
  <c r="C75" i="197" s="1"/>
  <c r="C10" i="197"/>
  <c r="H9" i="197"/>
  <c r="D9" i="197"/>
  <c r="I51" i="160" s="1"/>
  <c r="B9" i="197"/>
  <c r="G51" i="160" s="1"/>
  <c r="I8" i="197"/>
  <c r="G8" i="197"/>
  <c r="D8" i="197"/>
  <c r="B8" i="197"/>
  <c r="I7" i="197"/>
  <c r="G7" i="197"/>
  <c r="D7" i="197"/>
  <c r="E51" i="160" s="1"/>
  <c r="B7" i="197"/>
  <c r="D51" i="160" s="1"/>
  <c r="E4" i="197"/>
  <c r="F59" i="196"/>
  <c r="E49" i="196"/>
  <c r="D49" i="196"/>
  <c r="C49" i="196"/>
  <c r="F41" i="196"/>
  <c r="E41" i="196"/>
  <c r="D41" i="196"/>
  <c r="C41" i="196"/>
  <c r="F40" i="196"/>
  <c r="E40" i="196"/>
  <c r="D40" i="196"/>
  <c r="C40" i="196"/>
  <c r="G27" i="196"/>
  <c r="J15" i="196"/>
  <c r="G15" i="196"/>
  <c r="C67" i="196" s="1"/>
  <c r="C15" i="196"/>
  <c r="I14" i="196"/>
  <c r="G14" i="196"/>
  <c r="C14" i="196"/>
  <c r="C65" i="196" s="1"/>
  <c r="C13" i="196"/>
  <c r="C12" i="196"/>
  <c r="C60" i="196" s="1"/>
  <c r="C11" i="196"/>
  <c r="C74" i="196" s="1"/>
  <c r="C75" i="196" s="1"/>
  <c r="C10" i="196"/>
  <c r="B74" i="196" s="1"/>
  <c r="H9" i="196"/>
  <c r="D9" i="196"/>
  <c r="B9" i="196"/>
  <c r="I8" i="196"/>
  <c r="G8" i="196"/>
  <c r="D8" i="196"/>
  <c r="B8" i="196"/>
  <c r="I7" i="196"/>
  <c r="G7" i="196"/>
  <c r="D7" i="196"/>
  <c r="B7" i="196"/>
  <c r="E4" i="196"/>
  <c r="F59" i="195"/>
  <c r="E49" i="195"/>
  <c r="D49" i="195"/>
  <c r="C49" i="195"/>
  <c r="F41" i="195"/>
  <c r="E41" i="195"/>
  <c r="D41" i="195"/>
  <c r="C41" i="195"/>
  <c r="F40" i="195"/>
  <c r="E40" i="195"/>
  <c r="D40" i="195"/>
  <c r="C40" i="195"/>
  <c r="G27" i="195"/>
  <c r="J15" i="195"/>
  <c r="G15" i="195"/>
  <c r="C67" i="195" s="1"/>
  <c r="C15" i="195"/>
  <c r="I14" i="195"/>
  <c r="G14" i="195"/>
  <c r="C14" i="195"/>
  <c r="C65" i="195" s="1"/>
  <c r="C13" i="195"/>
  <c r="C12" i="195"/>
  <c r="C60" i="195" s="1"/>
  <c r="C11" i="195"/>
  <c r="C74" i="195" s="1"/>
  <c r="C75" i="195" s="1"/>
  <c r="C10" i="195"/>
  <c r="H9" i="195"/>
  <c r="D9" i="195"/>
  <c r="B9" i="195"/>
  <c r="I8" i="195"/>
  <c r="D8" i="195"/>
  <c r="B8" i="195"/>
  <c r="D7" i="195"/>
  <c r="B7" i="195"/>
  <c r="E4" i="195"/>
  <c r="F59" i="194"/>
  <c r="E49" i="194"/>
  <c r="D49" i="194"/>
  <c r="C49" i="194"/>
  <c r="F41" i="194"/>
  <c r="E41" i="194"/>
  <c r="D41" i="194"/>
  <c r="C41" i="194"/>
  <c r="F40" i="194"/>
  <c r="E40" i="194"/>
  <c r="D40" i="194"/>
  <c r="C40" i="194"/>
  <c r="G27" i="194"/>
  <c r="J15" i="194"/>
  <c r="G15" i="194"/>
  <c r="C67" i="194" s="1"/>
  <c r="C15" i="194"/>
  <c r="I14" i="194"/>
  <c r="G14" i="194"/>
  <c r="C14" i="194"/>
  <c r="C65" i="194" s="1"/>
  <c r="C13" i="194"/>
  <c r="C12" i="194"/>
  <c r="C60" i="194" s="1"/>
  <c r="C11" i="194"/>
  <c r="C74" i="194" s="1"/>
  <c r="C75" i="194" s="1"/>
  <c r="C10" i="194"/>
  <c r="H9" i="194"/>
  <c r="D9" i="194"/>
  <c r="B9" i="194"/>
  <c r="I8" i="194"/>
  <c r="D8" i="194"/>
  <c r="B8" i="194"/>
  <c r="D7" i="194"/>
  <c r="B7" i="194"/>
  <c r="E4" i="194"/>
  <c r="F59" i="193"/>
  <c r="E49" i="193"/>
  <c r="D49" i="193"/>
  <c r="C49" i="193"/>
  <c r="F41" i="193"/>
  <c r="E41" i="193"/>
  <c r="D41" i="193"/>
  <c r="C41" i="193"/>
  <c r="F40" i="193"/>
  <c r="E40" i="193"/>
  <c r="D40" i="193"/>
  <c r="C40" i="193"/>
  <c r="G27" i="193"/>
  <c r="J15" i="193"/>
  <c r="G15" i="193"/>
  <c r="C67" i="193" s="1"/>
  <c r="C15" i="193"/>
  <c r="I14" i="193"/>
  <c r="G14" i="193"/>
  <c r="C14" i="193"/>
  <c r="C65" i="193" s="1"/>
  <c r="C13" i="193"/>
  <c r="C12" i="193"/>
  <c r="C60" i="193" s="1"/>
  <c r="C11" i="193"/>
  <c r="C74" i="193" s="1"/>
  <c r="C75" i="193" s="1"/>
  <c r="C10" i="193"/>
  <c r="H9" i="193"/>
  <c r="D9" i="193"/>
  <c r="B9" i="193"/>
  <c r="I8" i="193"/>
  <c r="D8" i="193"/>
  <c r="B8" i="193"/>
  <c r="D7" i="193"/>
  <c r="B7" i="193"/>
  <c r="E4" i="193"/>
  <c r="F59" i="192"/>
  <c r="E49" i="192"/>
  <c r="D49" i="192"/>
  <c r="C49" i="192"/>
  <c r="F41" i="192"/>
  <c r="E41" i="192"/>
  <c r="D41" i="192"/>
  <c r="C41" i="192"/>
  <c r="F40" i="192"/>
  <c r="E40" i="192"/>
  <c r="D40" i="192"/>
  <c r="C40" i="192"/>
  <c r="G27" i="192"/>
  <c r="J15" i="192"/>
  <c r="G15" i="192"/>
  <c r="C67" i="192" s="1"/>
  <c r="C15" i="192"/>
  <c r="I14" i="192"/>
  <c r="G14" i="192"/>
  <c r="C14" i="192"/>
  <c r="C65" i="192" s="1"/>
  <c r="C13" i="192"/>
  <c r="C12" i="192"/>
  <c r="C60" i="192" s="1"/>
  <c r="C11" i="192"/>
  <c r="C74" i="192" s="1"/>
  <c r="C75" i="192" s="1"/>
  <c r="C10" i="192"/>
  <c r="H9" i="192"/>
  <c r="D9" i="192"/>
  <c r="B9" i="192"/>
  <c r="I8" i="192"/>
  <c r="D8" i="192"/>
  <c r="B8" i="192"/>
  <c r="D7" i="192"/>
  <c r="B7" i="192"/>
  <c r="E4" i="192"/>
  <c r="F59" i="191"/>
  <c r="E49" i="191"/>
  <c r="D49" i="191"/>
  <c r="C49" i="191"/>
  <c r="F41" i="191"/>
  <c r="E41" i="191"/>
  <c r="D41" i="191"/>
  <c r="C41" i="191"/>
  <c r="F40" i="191"/>
  <c r="E40" i="191"/>
  <c r="D40" i="191"/>
  <c r="C40" i="191"/>
  <c r="G27" i="191"/>
  <c r="J15" i="191"/>
  <c r="G15" i="191"/>
  <c r="C67" i="191" s="1"/>
  <c r="C15" i="191"/>
  <c r="I14" i="191"/>
  <c r="G14" i="191"/>
  <c r="C14" i="191"/>
  <c r="C65" i="191" s="1"/>
  <c r="C13" i="191"/>
  <c r="C12" i="191"/>
  <c r="C60" i="191" s="1"/>
  <c r="C11" i="191"/>
  <c r="C74" i="191" s="1"/>
  <c r="C75" i="191" s="1"/>
  <c r="C10" i="191"/>
  <c r="H9" i="191"/>
  <c r="D9" i="191"/>
  <c r="B9" i="191"/>
  <c r="I8" i="191"/>
  <c r="D8" i="191"/>
  <c r="B8" i="191"/>
  <c r="D7" i="191"/>
  <c r="B7" i="191"/>
  <c r="E4" i="191"/>
  <c r="F59" i="190"/>
  <c r="E49" i="190"/>
  <c r="D49" i="190"/>
  <c r="C49" i="190"/>
  <c r="F41" i="190"/>
  <c r="E41" i="190"/>
  <c r="D41" i="190"/>
  <c r="C41" i="190"/>
  <c r="F40" i="190"/>
  <c r="E40" i="190"/>
  <c r="D40" i="190"/>
  <c r="C40" i="190"/>
  <c r="G27" i="190"/>
  <c r="J15" i="190"/>
  <c r="G15" i="190"/>
  <c r="C67" i="190" s="1"/>
  <c r="C15" i="190"/>
  <c r="I14" i="190"/>
  <c r="G14" i="190"/>
  <c r="C14" i="190"/>
  <c r="C65" i="190" s="1"/>
  <c r="C13" i="190"/>
  <c r="C12" i="190"/>
  <c r="C60" i="190" s="1"/>
  <c r="C11" i="190"/>
  <c r="C74" i="190" s="1"/>
  <c r="C75" i="190" s="1"/>
  <c r="C10" i="190"/>
  <c r="H9" i="190"/>
  <c r="D9" i="190"/>
  <c r="B9" i="190"/>
  <c r="I8" i="190"/>
  <c r="D8" i="190"/>
  <c r="B8" i="190"/>
  <c r="D7" i="190"/>
  <c r="B7" i="190"/>
  <c r="E4" i="190"/>
  <c r="F59" i="189"/>
  <c r="E49" i="189"/>
  <c r="D49" i="189"/>
  <c r="C49" i="189"/>
  <c r="F41" i="189"/>
  <c r="E41" i="189"/>
  <c r="D41" i="189"/>
  <c r="C41" i="189"/>
  <c r="F40" i="189"/>
  <c r="E40" i="189"/>
  <c r="D40" i="189"/>
  <c r="C40" i="189"/>
  <c r="G27" i="189"/>
  <c r="J15" i="189"/>
  <c r="G15" i="189"/>
  <c r="C67" i="189" s="1"/>
  <c r="C15" i="189"/>
  <c r="I14" i="189"/>
  <c r="G14" i="189"/>
  <c r="C14" i="189"/>
  <c r="C65" i="189" s="1"/>
  <c r="C13" i="189"/>
  <c r="C12" i="189"/>
  <c r="C60" i="189" s="1"/>
  <c r="C11" i="189"/>
  <c r="C74" i="189" s="1"/>
  <c r="C75" i="189" s="1"/>
  <c r="C10" i="189"/>
  <c r="H9" i="189"/>
  <c r="D9" i="189"/>
  <c r="B9" i="189"/>
  <c r="I8" i="189"/>
  <c r="D8" i="189"/>
  <c r="B8" i="189"/>
  <c r="D7" i="189"/>
  <c r="B7" i="189"/>
  <c r="E4" i="189"/>
  <c r="F59" i="188"/>
  <c r="E49" i="188"/>
  <c r="D49" i="188"/>
  <c r="C49" i="188"/>
  <c r="F41" i="188"/>
  <c r="E41" i="188"/>
  <c r="D41" i="188"/>
  <c r="C41" i="188"/>
  <c r="F40" i="188"/>
  <c r="E40" i="188"/>
  <c r="D40" i="188"/>
  <c r="C40" i="188"/>
  <c r="G27" i="188"/>
  <c r="J15" i="188"/>
  <c r="G15" i="188"/>
  <c r="C67" i="188" s="1"/>
  <c r="C15" i="188"/>
  <c r="I14" i="188"/>
  <c r="G14" i="188"/>
  <c r="C14" i="188"/>
  <c r="C65" i="188" s="1"/>
  <c r="C13" i="188"/>
  <c r="C12" i="188"/>
  <c r="C60" i="188" s="1"/>
  <c r="C11" i="188"/>
  <c r="C74" i="188" s="1"/>
  <c r="C75" i="188" s="1"/>
  <c r="C10" i="188"/>
  <c r="H9" i="188"/>
  <c r="D9" i="188"/>
  <c r="B9" i="188"/>
  <c r="I8" i="188"/>
  <c r="D8" i="188"/>
  <c r="B8" i="188"/>
  <c r="D7" i="188"/>
  <c r="B7" i="188"/>
  <c r="E4" i="188"/>
  <c r="F59" i="187"/>
  <c r="E49" i="187"/>
  <c r="D49" i="187"/>
  <c r="C49" i="187"/>
  <c r="F41" i="187"/>
  <c r="E41" i="187"/>
  <c r="D41" i="187"/>
  <c r="C41" i="187"/>
  <c r="F40" i="187"/>
  <c r="E40" i="187"/>
  <c r="D40" i="187"/>
  <c r="C40" i="187"/>
  <c r="G27" i="187"/>
  <c r="J15" i="187"/>
  <c r="G15" i="187"/>
  <c r="C67" i="187" s="1"/>
  <c r="C15" i="187"/>
  <c r="I14" i="187"/>
  <c r="G14" i="187"/>
  <c r="C14" i="187"/>
  <c r="C65" i="187" s="1"/>
  <c r="C13" i="187"/>
  <c r="C12" i="187"/>
  <c r="C60" i="187" s="1"/>
  <c r="C11" i="187"/>
  <c r="C74" i="187" s="1"/>
  <c r="C75" i="187" s="1"/>
  <c r="C10" i="187"/>
  <c r="H9" i="187"/>
  <c r="D9" i="187"/>
  <c r="B9" i="187"/>
  <c r="I8" i="187"/>
  <c r="D8" i="187"/>
  <c r="B8" i="187"/>
  <c r="D7" i="187"/>
  <c r="B7" i="187"/>
  <c r="E4" i="187"/>
  <c r="F59" i="186"/>
  <c r="E49" i="186"/>
  <c r="D49" i="186"/>
  <c r="C49" i="186"/>
  <c r="F41" i="186"/>
  <c r="E41" i="186"/>
  <c r="D41" i="186"/>
  <c r="C41" i="186"/>
  <c r="F40" i="186"/>
  <c r="E40" i="186"/>
  <c r="D40" i="186"/>
  <c r="C40" i="186"/>
  <c r="G27" i="186"/>
  <c r="J15" i="186"/>
  <c r="G15" i="186"/>
  <c r="C67" i="186" s="1"/>
  <c r="C15" i="186"/>
  <c r="I14" i="186"/>
  <c r="G14" i="186"/>
  <c r="C14" i="186"/>
  <c r="C65" i="186" s="1"/>
  <c r="C13" i="186"/>
  <c r="C12" i="186"/>
  <c r="C60" i="186" s="1"/>
  <c r="C11" i="186"/>
  <c r="C74" i="186" s="1"/>
  <c r="C75" i="186" s="1"/>
  <c r="C10" i="186"/>
  <c r="H9" i="186"/>
  <c r="D9" i="186"/>
  <c r="B9" i="186"/>
  <c r="I8" i="186"/>
  <c r="D8" i="186"/>
  <c r="B8" i="186"/>
  <c r="D7" i="186"/>
  <c r="B7" i="186"/>
  <c r="E4" i="186"/>
  <c r="F59" i="185"/>
  <c r="E49" i="185"/>
  <c r="D49" i="185"/>
  <c r="C49" i="185"/>
  <c r="F41" i="185"/>
  <c r="E41" i="185"/>
  <c r="D41" i="185"/>
  <c r="C41" i="185"/>
  <c r="F40" i="185"/>
  <c r="E40" i="185"/>
  <c r="D40" i="185"/>
  <c r="C40" i="185"/>
  <c r="G27" i="185"/>
  <c r="J15" i="185"/>
  <c r="G15" i="185"/>
  <c r="C67" i="185" s="1"/>
  <c r="C15" i="185"/>
  <c r="I14" i="185"/>
  <c r="G14" i="185"/>
  <c r="C14" i="185"/>
  <c r="C65" i="185" s="1"/>
  <c r="C13" i="185"/>
  <c r="C12" i="185"/>
  <c r="C60" i="185" s="1"/>
  <c r="C11" i="185"/>
  <c r="C74" i="185" s="1"/>
  <c r="C75" i="185" s="1"/>
  <c r="C10" i="185"/>
  <c r="H9" i="185"/>
  <c r="D9" i="185"/>
  <c r="B9" i="185"/>
  <c r="D8" i="185"/>
  <c r="B8" i="185"/>
  <c r="D7" i="185"/>
  <c r="B7" i="185"/>
  <c r="E4" i="185"/>
  <c r="F59" i="184"/>
  <c r="E49" i="184"/>
  <c r="D49" i="184"/>
  <c r="C49" i="184"/>
  <c r="F41" i="184"/>
  <c r="E41" i="184"/>
  <c r="D41" i="184"/>
  <c r="C41" i="184"/>
  <c r="F40" i="184"/>
  <c r="E40" i="184"/>
  <c r="D40" i="184"/>
  <c r="C40" i="184"/>
  <c r="G27" i="184"/>
  <c r="J15" i="184"/>
  <c r="G15" i="184"/>
  <c r="C67" i="184" s="1"/>
  <c r="C15" i="184"/>
  <c r="I14" i="184"/>
  <c r="G14" i="184"/>
  <c r="C14" i="184"/>
  <c r="C65" i="184" s="1"/>
  <c r="C13" i="184"/>
  <c r="C12" i="184"/>
  <c r="C60" i="184" s="1"/>
  <c r="C11" i="184"/>
  <c r="C74" i="184" s="1"/>
  <c r="C75" i="184" s="1"/>
  <c r="C10" i="184"/>
  <c r="H9" i="184"/>
  <c r="D9" i="184"/>
  <c r="B9" i="184"/>
  <c r="I8" i="184"/>
  <c r="D8" i="184"/>
  <c r="B8" i="184"/>
  <c r="D7" i="184"/>
  <c r="B7" i="184"/>
  <c r="E4" i="184"/>
  <c r="F59" i="183"/>
  <c r="E49" i="183"/>
  <c r="D49" i="183"/>
  <c r="C49" i="183"/>
  <c r="F41" i="183"/>
  <c r="E41" i="183"/>
  <c r="D41" i="183"/>
  <c r="C41" i="183"/>
  <c r="F40" i="183"/>
  <c r="E40" i="183"/>
  <c r="D40" i="183"/>
  <c r="C40" i="183"/>
  <c r="G27" i="183"/>
  <c r="J15" i="183"/>
  <c r="G15" i="183"/>
  <c r="C67" i="183" s="1"/>
  <c r="C15" i="183"/>
  <c r="I14" i="183"/>
  <c r="G14" i="183"/>
  <c r="C14" i="183"/>
  <c r="C65" i="183" s="1"/>
  <c r="C13" i="183"/>
  <c r="C12" i="183"/>
  <c r="C60" i="183" s="1"/>
  <c r="C11" i="183"/>
  <c r="C74" i="183" s="1"/>
  <c r="C75" i="183" s="1"/>
  <c r="C10" i="183"/>
  <c r="D54" i="183" s="1"/>
  <c r="H9" i="183"/>
  <c r="D9" i="183"/>
  <c r="B9" i="183"/>
  <c r="I8" i="183"/>
  <c r="D8" i="183"/>
  <c r="B8" i="183"/>
  <c r="D7" i="183"/>
  <c r="B7" i="183"/>
  <c r="E4" i="183"/>
  <c r="F59" i="182"/>
  <c r="E49" i="182"/>
  <c r="D49" i="182"/>
  <c r="C49" i="182"/>
  <c r="F41" i="182"/>
  <c r="E41" i="182"/>
  <c r="D41" i="182"/>
  <c r="C41" i="182"/>
  <c r="F40" i="182"/>
  <c r="E40" i="182"/>
  <c r="D40" i="182"/>
  <c r="C40" i="182"/>
  <c r="G27" i="182"/>
  <c r="J15" i="182"/>
  <c r="G15" i="182"/>
  <c r="C67" i="182" s="1"/>
  <c r="C15" i="182"/>
  <c r="I14" i="182"/>
  <c r="G14" i="182"/>
  <c r="C14" i="182"/>
  <c r="C65" i="182" s="1"/>
  <c r="C13" i="182"/>
  <c r="C12" i="182"/>
  <c r="C60" i="182" s="1"/>
  <c r="C11" i="182"/>
  <c r="C74" i="182" s="1"/>
  <c r="C75" i="182" s="1"/>
  <c r="C10" i="182"/>
  <c r="H9" i="182"/>
  <c r="D9" i="182"/>
  <c r="B9" i="182"/>
  <c r="D8" i="182"/>
  <c r="B8" i="182"/>
  <c r="D7" i="182"/>
  <c r="B7" i="182"/>
  <c r="E4" i="182"/>
  <c r="F59" i="181"/>
  <c r="E49" i="181"/>
  <c r="D49" i="181"/>
  <c r="C49" i="181"/>
  <c r="F41" i="181"/>
  <c r="E41" i="181"/>
  <c r="D41" i="181"/>
  <c r="C41" i="181"/>
  <c r="F40" i="181"/>
  <c r="E40" i="181"/>
  <c r="D40" i="181"/>
  <c r="C40" i="181"/>
  <c r="G27" i="181"/>
  <c r="J15" i="181"/>
  <c r="G15" i="181"/>
  <c r="C67" i="181" s="1"/>
  <c r="C15" i="181"/>
  <c r="I14" i="181"/>
  <c r="G14" i="181"/>
  <c r="C14" i="181"/>
  <c r="C65" i="181" s="1"/>
  <c r="C13" i="181"/>
  <c r="C12" i="181"/>
  <c r="C60" i="181" s="1"/>
  <c r="C11" i="181"/>
  <c r="C74" i="181" s="1"/>
  <c r="C75" i="181" s="1"/>
  <c r="C10" i="181"/>
  <c r="H9" i="181"/>
  <c r="D9" i="181"/>
  <c r="B9" i="181"/>
  <c r="D8" i="181"/>
  <c r="B8" i="181"/>
  <c r="D7" i="181"/>
  <c r="B7" i="181"/>
  <c r="E4" i="181"/>
  <c r="J24" i="132"/>
  <c r="H4" i="199" s="1"/>
  <c r="J25" i="132"/>
  <c r="H4" i="198" s="1"/>
  <c r="J26" i="132"/>
  <c r="H4" i="197" s="1"/>
  <c r="I24" i="132"/>
  <c r="C4" i="199" s="1"/>
  <c r="I25" i="132"/>
  <c r="C4" i="198" s="1"/>
  <c r="I26" i="132"/>
  <c r="C4" i="197" s="1"/>
  <c r="D52" i="137" l="1"/>
  <c r="G52" i="137"/>
  <c r="E52" i="137"/>
  <c r="I52" i="137"/>
  <c r="B82" i="137"/>
  <c r="B72" i="137"/>
  <c r="B73" i="137"/>
  <c r="B74" i="137"/>
  <c r="B75" i="137"/>
  <c r="B76" i="137"/>
  <c r="B77" i="137"/>
  <c r="B78" i="137"/>
  <c r="B79" i="137"/>
  <c r="B80" i="137"/>
  <c r="B81" i="137"/>
  <c r="B85" i="137"/>
  <c r="B67" i="137"/>
  <c r="B69" i="137"/>
  <c r="B70" i="137"/>
  <c r="B68" i="137"/>
  <c r="B83" i="137"/>
  <c r="B71" i="137"/>
  <c r="I10" i="137"/>
  <c r="B84" i="137"/>
  <c r="D54" i="188"/>
  <c r="D54" i="190"/>
  <c r="D54" i="186"/>
  <c r="D42" i="201"/>
  <c r="F42" i="201"/>
  <c r="C42" i="201"/>
  <c r="E42" i="201"/>
  <c r="F42" i="197"/>
  <c r="D42" i="197"/>
  <c r="E42" i="197"/>
  <c r="D42" i="198"/>
  <c r="E42" i="198"/>
  <c r="F42" i="198"/>
  <c r="C62" i="197"/>
  <c r="D42" i="199"/>
  <c r="E42" i="199"/>
  <c r="F42" i="199"/>
  <c r="D42" i="196"/>
  <c r="E42" i="196"/>
  <c r="F42" i="196"/>
  <c r="D54" i="192"/>
  <c r="D54" i="198"/>
  <c r="D54" i="181"/>
  <c r="D54" i="187"/>
  <c r="D54" i="191"/>
  <c r="D54" i="197"/>
  <c r="D54" i="182"/>
  <c r="D54" i="193"/>
  <c r="B74" i="197"/>
  <c r="C61" i="198"/>
  <c r="C62" i="198" s="1"/>
  <c r="B74" i="192"/>
  <c r="B74" i="198"/>
  <c r="B75" i="198" s="1"/>
  <c r="D54" i="199"/>
  <c r="C61" i="199"/>
  <c r="C62" i="199" s="1"/>
  <c r="C61" i="197"/>
  <c r="B74" i="186"/>
  <c r="B75" i="186" s="1"/>
  <c r="D54" i="189"/>
  <c r="D54" i="194"/>
  <c r="D54" i="196"/>
  <c r="C61" i="196"/>
  <c r="C62" i="196" s="1"/>
  <c r="D54" i="201"/>
  <c r="C42" i="197"/>
  <c r="C43" i="197" s="1"/>
  <c r="B54" i="197" s="1"/>
  <c r="C42" i="198"/>
  <c r="C42" i="199"/>
  <c r="C43" i="199" s="1"/>
  <c r="B54" i="199" s="1"/>
  <c r="C42" i="196"/>
  <c r="F42" i="195"/>
  <c r="E42" i="195"/>
  <c r="D42" i="195"/>
  <c r="C42" i="195"/>
  <c r="D54" i="195"/>
  <c r="C61" i="195"/>
  <c r="C62" i="195" s="1"/>
  <c r="B74" i="195"/>
  <c r="B75" i="195" s="1"/>
  <c r="F42" i="194"/>
  <c r="E42" i="194"/>
  <c r="D42" i="194"/>
  <c r="C42" i="194"/>
  <c r="C61" i="194"/>
  <c r="C62" i="194" s="1"/>
  <c r="B74" i="194"/>
  <c r="B75" i="194" s="1"/>
  <c r="F42" i="193"/>
  <c r="E42" i="193"/>
  <c r="D42" i="193"/>
  <c r="C42" i="193"/>
  <c r="B74" i="193"/>
  <c r="B75" i="193" s="1"/>
  <c r="C61" i="193"/>
  <c r="C62" i="193" s="1"/>
  <c r="F42" i="192"/>
  <c r="E42" i="192"/>
  <c r="D42" i="192"/>
  <c r="C42" i="192"/>
  <c r="C61" i="192"/>
  <c r="C62" i="192" s="1"/>
  <c r="F42" i="191"/>
  <c r="E42" i="191"/>
  <c r="D42" i="191"/>
  <c r="C42" i="191"/>
  <c r="C61" i="191"/>
  <c r="C62" i="191" s="1"/>
  <c r="B74" i="191"/>
  <c r="B75" i="191" s="1"/>
  <c r="C61" i="190"/>
  <c r="C62" i="190" s="1"/>
  <c r="B74" i="190"/>
  <c r="B75" i="190" s="1"/>
  <c r="B74" i="189"/>
  <c r="C61" i="189"/>
  <c r="C62" i="189" s="1"/>
  <c r="F42" i="190"/>
  <c r="E42" i="190"/>
  <c r="D42" i="190"/>
  <c r="C42" i="190"/>
  <c r="F42" i="189"/>
  <c r="E42" i="189"/>
  <c r="D42" i="189"/>
  <c r="C42" i="189"/>
  <c r="E42" i="188"/>
  <c r="F42" i="188"/>
  <c r="D42" i="188"/>
  <c r="C42" i="188"/>
  <c r="C61" i="188"/>
  <c r="C62" i="188" s="1"/>
  <c r="B74" i="188"/>
  <c r="B75" i="188" s="1"/>
  <c r="E42" i="187"/>
  <c r="F42" i="187"/>
  <c r="D42" i="187"/>
  <c r="C42" i="187"/>
  <c r="B74" i="187"/>
  <c r="C61" i="187"/>
  <c r="C62" i="187" s="1"/>
  <c r="D42" i="186"/>
  <c r="E42" i="186"/>
  <c r="F42" i="186"/>
  <c r="C42" i="186"/>
  <c r="C61" i="186"/>
  <c r="C62" i="186" s="1"/>
  <c r="D42" i="185"/>
  <c r="E42" i="185"/>
  <c r="F42" i="185"/>
  <c r="C42" i="185"/>
  <c r="D54" i="185"/>
  <c r="C61" i="185"/>
  <c r="C62" i="185" s="1"/>
  <c r="B74" i="185"/>
  <c r="B75" i="185" s="1"/>
  <c r="E42" i="184"/>
  <c r="D42" i="184"/>
  <c r="F42" i="184"/>
  <c r="C42" i="184"/>
  <c r="D54" i="184"/>
  <c r="C61" i="184"/>
  <c r="C62" i="184" s="1"/>
  <c r="B74" i="184"/>
  <c r="B75" i="184" s="1"/>
  <c r="D42" i="183"/>
  <c r="E42" i="183"/>
  <c r="F42" i="183"/>
  <c r="C42" i="183"/>
  <c r="C61" i="183"/>
  <c r="C62" i="183" s="1"/>
  <c r="B74" i="183"/>
  <c r="B75" i="183" s="1"/>
  <c r="E42" i="182"/>
  <c r="F42" i="182"/>
  <c r="D42" i="182"/>
  <c r="C42" i="182"/>
  <c r="C61" i="182"/>
  <c r="C62" i="182" s="1"/>
  <c r="B74" i="182"/>
  <c r="B75" i="182" s="1"/>
  <c r="E42" i="181"/>
  <c r="F42" i="181"/>
  <c r="D42" i="181"/>
  <c r="C42" i="181"/>
  <c r="C61" i="181"/>
  <c r="C62" i="181" s="1"/>
  <c r="B74" i="181"/>
  <c r="B75" i="181" s="1"/>
  <c r="B82" i="158"/>
  <c r="B79" i="160"/>
  <c r="B81" i="159"/>
  <c r="C44" i="201"/>
  <c r="C59" i="201" s="1"/>
  <c r="C43" i="201"/>
  <c r="B54" i="201" s="1"/>
  <c r="C60" i="201"/>
  <c r="C62" i="201" s="1"/>
  <c r="B74" i="201"/>
  <c r="B75" i="199"/>
  <c r="B75" i="197"/>
  <c r="C44" i="196"/>
  <c r="C59" i="196" s="1"/>
  <c r="B75" i="196"/>
  <c r="B75" i="192"/>
  <c r="B75" i="189"/>
  <c r="B75" i="187"/>
  <c r="C43" i="182" l="1"/>
  <c r="B54" i="182" s="1"/>
  <c r="C43" i="194"/>
  <c r="B54" i="194" s="1"/>
  <c r="C43" i="196"/>
  <c r="B54" i="196" s="1"/>
  <c r="C44" i="195"/>
  <c r="C59" i="195" s="1"/>
  <c r="C43" i="195"/>
  <c r="B54" i="195" s="1"/>
  <c r="C44" i="192"/>
  <c r="C59" i="192" s="1"/>
  <c r="C44" i="190"/>
  <c r="C59" i="190" s="1"/>
  <c r="C43" i="189"/>
  <c r="B54" i="189" s="1"/>
  <c r="C44" i="188"/>
  <c r="C59" i="188" s="1"/>
  <c r="C43" i="188"/>
  <c r="B54" i="188" s="1"/>
  <c r="C43" i="187"/>
  <c r="B54" i="187" s="1"/>
  <c r="C43" i="186"/>
  <c r="B54" i="186" s="1"/>
  <c r="C43" i="185"/>
  <c r="B54" i="185" s="1"/>
  <c r="C43" i="184"/>
  <c r="B54" i="184" s="1"/>
  <c r="C43" i="183"/>
  <c r="B54" i="183" s="1"/>
  <c r="C44" i="182"/>
  <c r="C59" i="182" s="1"/>
  <c r="C44" i="183"/>
  <c r="C59" i="183" s="1"/>
  <c r="C44" i="194"/>
  <c r="C59" i="194" s="1"/>
  <c r="C43" i="193"/>
  <c r="B54" i="193" s="1"/>
  <c r="C44" i="197"/>
  <c r="C59" i="197" s="1"/>
  <c r="C43" i="198"/>
  <c r="B54" i="198" s="1"/>
  <c r="C44" i="198"/>
  <c r="C59" i="198" s="1"/>
  <c r="C44" i="199"/>
  <c r="C59" i="199" s="1"/>
  <c r="C44" i="193"/>
  <c r="C59" i="193" s="1"/>
  <c r="C43" i="192"/>
  <c r="B54" i="192" s="1"/>
  <c r="C44" i="191"/>
  <c r="C59" i="191" s="1"/>
  <c r="C43" i="191"/>
  <c r="B54" i="191" s="1"/>
  <c r="C43" i="190"/>
  <c r="B54" i="190" s="1"/>
  <c r="C44" i="189"/>
  <c r="C59" i="189" s="1"/>
  <c r="C44" i="187"/>
  <c r="C59" i="187" s="1"/>
  <c r="C44" i="186"/>
  <c r="C59" i="186" s="1"/>
  <c r="C44" i="185"/>
  <c r="C59" i="185" s="1"/>
  <c r="C44" i="184"/>
  <c r="C59" i="184" s="1"/>
  <c r="C43" i="181"/>
  <c r="B54" i="181" s="1"/>
  <c r="C44" i="181"/>
  <c r="C59" i="181" s="1"/>
  <c r="B75" i="201"/>
  <c r="I61" i="201" l="1"/>
  <c r="G69" i="201"/>
  <c r="G70" i="201" l="1"/>
  <c r="I74" i="201" s="1"/>
  <c r="I75" i="201" s="1"/>
  <c r="G111" i="160" l="1"/>
  <c r="B111" i="160"/>
  <c r="G110" i="160"/>
  <c r="A110" i="160"/>
  <c r="I81" i="160"/>
  <c r="H81" i="160"/>
  <c r="G81" i="160"/>
  <c r="F81" i="160"/>
  <c r="E81" i="160"/>
  <c r="I80" i="160"/>
  <c r="H80" i="160"/>
  <c r="G80" i="160"/>
  <c r="F80" i="160"/>
  <c r="E80" i="160"/>
  <c r="F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62" i="160"/>
  <c r="H62" i="160"/>
  <c r="G62" i="160"/>
  <c r="F62" i="160"/>
  <c r="E62" i="160"/>
  <c r="I41" i="160"/>
  <c r="G41" i="160"/>
  <c r="E41" i="160"/>
  <c r="A41" i="160"/>
  <c r="E28" i="160"/>
  <c r="A26" i="160"/>
  <c r="D20" i="160"/>
  <c r="A17" i="160"/>
  <c r="D15" i="160"/>
  <c r="D14" i="160"/>
  <c r="I9" i="160"/>
  <c r="D9" i="160"/>
  <c r="D7" i="160"/>
  <c r="D6" i="160"/>
  <c r="D5" i="160"/>
  <c r="I2" i="160"/>
  <c r="G111" i="159"/>
  <c r="B111" i="159"/>
  <c r="G110" i="159"/>
  <c r="A110"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8" i="158"/>
  <c r="B108" i="158"/>
  <c r="G107" i="158"/>
  <c r="A107"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D9" i="158"/>
  <c r="D7" i="158"/>
  <c r="D6" i="158"/>
  <c r="D5" i="158"/>
  <c r="I2" i="158"/>
  <c r="I35" i="158" l="1"/>
  <c r="I84" i="158"/>
  <c r="I84" i="160"/>
  <c r="I35" i="160"/>
  <c r="I35" i="159"/>
  <c r="F85" i="137"/>
  <c r="F81" i="137"/>
  <c r="F84" i="137"/>
  <c r="F83" i="137"/>
  <c r="I41" i="137"/>
  <c r="E41" i="137"/>
  <c r="B63" i="159" l="1"/>
  <c r="B63" i="158"/>
  <c r="B62" i="160"/>
  <c r="C66" i="158"/>
  <c r="C65" i="160"/>
  <c r="C66" i="159"/>
  <c r="B67" i="159"/>
  <c r="B67" i="158"/>
  <c r="B66" i="160"/>
  <c r="C70" i="158"/>
  <c r="C69" i="160"/>
  <c r="C70" i="159"/>
  <c r="B71" i="159"/>
  <c r="B71" i="158"/>
  <c r="B70" i="160"/>
  <c r="C74" i="158"/>
  <c r="C73" i="160"/>
  <c r="C74" i="159"/>
  <c r="B81" i="160"/>
  <c r="B82" i="159"/>
  <c r="C77" i="159"/>
  <c r="C77" i="158"/>
  <c r="C76" i="160"/>
  <c r="B78" i="158"/>
  <c r="B77" i="160"/>
  <c r="B78" i="159"/>
  <c r="B80" i="158"/>
  <c r="B80" i="159"/>
  <c r="C65" i="158"/>
  <c r="C64" i="160"/>
  <c r="C65" i="159"/>
  <c r="B66" i="159"/>
  <c r="B65" i="160"/>
  <c r="B66" i="158"/>
  <c r="B70" i="159"/>
  <c r="B69" i="160"/>
  <c r="B70" i="158"/>
  <c r="C73" i="158"/>
  <c r="C72" i="160"/>
  <c r="C73" i="159"/>
  <c r="C80" i="160"/>
  <c r="C81" i="158"/>
  <c r="C64" i="158"/>
  <c r="C63" i="160"/>
  <c r="C64" i="159"/>
  <c r="B65" i="159"/>
  <c r="B65" i="158"/>
  <c r="B64" i="160"/>
  <c r="C68" i="158"/>
  <c r="C67" i="160"/>
  <c r="C68" i="159"/>
  <c r="B69" i="159"/>
  <c r="B68" i="160"/>
  <c r="B69" i="158"/>
  <c r="C72" i="158"/>
  <c r="C71" i="160"/>
  <c r="C72" i="159"/>
  <c r="B73" i="159"/>
  <c r="B72" i="160"/>
  <c r="B73" i="158"/>
  <c r="C79" i="158"/>
  <c r="C78" i="160"/>
  <c r="C79" i="159"/>
  <c r="B81" i="158"/>
  <c r="B80" i="160"/>
  <c r="B75" i="159"/>
  <c r="B74" i="160"/>
  <c r="B75" i="158"/>
  <c r="C81" i="160"/>
  <c r="C82" i="159"/>
  <c r="C69" i="158"/>
  <c r="C68" i="160"/>
  <c r="C69" i="159"/>
  <c r="B74" i="159"/>
  <c r="B74" i="158"/>
  <c r="B73" i="160"/>
  <c r="B77" i="158"/>
  <c r="B76" i="160"/>
  <c r="B77" i="159"/>
  <c r="C63" i="158"/>
  <c r="C62" i="160"/>
  <c r="C63" i="159"/>
  <c r="B64" i="159"/>
  <c r="B63" i="160"/>
  <c r="B64" i="158"/>
  <c r="C67" i="158"/>
  <c r="C66" i="160"/>
  <c r="C67" i="159"/>
  <c r="B68" i="159"/>
  <c r="B68" i="158"/>
  <c r="B67" i="160"/>
  <c r="C71" i="158"/>
  <c r="C70" i="160"/>
  <c r="C71" i="159"/>
  <c r="B72" i="159"/>
  <c r="B72" i="158"/>
  <c r="B71" i="160"/>
  <c r="C75" i="158"/>
  <c r="C74" i="160"/>
  <c r="C75" i="159"/>
  <c r="C77" i="160"/>
  <c r="C78" i="159"/>
  <c r="C78" i="158"/>
  <c r="B79" i="158"/>
  <c r="B78" i="160"/>
  <c r="B79" i="159"/>
  <c r="C80" i="159"/>
  <c r="C80" i="158"/>
  <c r="C75" i="160"/>
  <c r="C76" i="159"/>
  <c r="C76" i="158"/>
  <c r="B76" i="159"/>
  <c r="B76" i="158"/>
  <c r="B75" i="160"/>
  <c r="D74" i="160" l="1"/>
  <c r="J74" i="160" s="1"/>
  <c r="D75" i="159"/>
  <c r="J75" i="159" s="1"/>
  <c r="D75" i="158"/>
  <c r="J75" i="158" s="1"/>
  <c r="D66" i="159"/>
  <c r="J66" i="159" s="1"/>
  <c r="D65" i="160"/>
  <c r="J65" i="160" s="1"/>
  <c r="D66" i="158"/>
  <c r="J66" i="158" s="1"/>
  <c r="D77" i="160"/>
  <c r="J77" i="160" s="1"/>
  <c r="D78" i="159"/>
  <c r="J78" i="159" s="1"/>
  <c r="D78" i="158"/>
  <c r="J78" i="158" s="1"/>
  <c r="D70" i="159"/>
  <c r="J70" i="159" s="1"/>
  <c r="D69" i="160"/>
  <c r="J69" i="160" s="1"/>
  <c r="D70" i="158"/>
  <c r="J70" i="158" s="1"/>
  <c r="D74" i="159"/>
  <c r="J74" i="159" s="1"/>
  <c r="D74" i="158"/>
  <c r="J74" i="158" s="1"/>
  <c r="D73" i="160"/>
  <c r="J73" i="160" s="1"/>
  <c r="D80" i="160"/>
  <c r="J80" i="160" s="1"/>
  <c r="D81" i="158"/>
  <c r="J81" i="158" s="1"/>
  <c r="D81" i="160"/>
  <c r="J81" i="160" s="1"/>
  <c r="D82" i="159"/>
  <c r="J82" i="159" s="1"/>
  <c r="D76" i="160"/>
  <c r="J76" i="160" s="1"/>
  <c r="D77" i="158"/>
  <c r="J77" i="158" s="1"/>
  <c r="D77" i="159"/>
  <c r="J77" i="159" s="1"/>
  <c r="D68" i="160"/>
  <c r="J68" i="160" s="1"/>
  <c r="D69" i="159"/>
  <c r="J69" i="159" s="1"/>
  <c r="D69" i="158"/>
  <c r="J69" i="158" s="1"/>
  <c r="D63" i="160"/>
  <c r="J63" i="160" s="1"/>
  <c r="D64" i="159"/>
  <c r="J64" i="159" s="1"/>
  <c r="D64" i="158"/>
  <c r="J64" i="158" s="1"/>
  <c r="D66" i="160"/>
  <c r="J66" i="160" s="1"/>
  <c r="D67" i="159"/>
  <c r="J67" i="159" s="1"/>
  <c r="D67" i="158"/>
  <c r="J67" i="158" s="1"/>
  <c r="D63" i="159"/>
  <c r="J63" i="159" s="1"/>
  <c r="D62" i="160"/>
  <c r="J62" i="160" s="1"/>
  <c r="D63" i="158"/>
  <c r="J63" i="158" s="1"/>
  <c r="D64" i="160"/>
  <c r="J64" i="160" s="1"/>
  <c r="D65" i="159"/>
  <c r="J65" i="159" s="1"/>
  <c r="D65" i="158"/>
  <c r="J65" i="158" s="1"/>
  <c r="D68" i="159"/>
  <c r="J68" i="159" s="1"/>
  <c r="D67" i="160"/>
  <c r="J67" i="160" s="1"/>
  <c r="D68" i="158"/>
  <c r="J68" i="158" s="1"/>
  <c r="D70" i="160"/>
  <c r="J70" i="160" s="1"/>
  <c r="D71" i="159"/>
  <c r="J71" i="159" s="1"/>
  <c r="D71" i="158"/>
  <c r="J71" i="158" s="1"/>
  <c r="D72" i="159"/>
  <c r="J72" i="159" s="1"/>
  <c r="D71" i="160"/>
  <c r="J71" i="160" s="1"/>
  <c r="D72" i="158"/>
  <c r="J72" i="158" s="1"/>
  <c r="D72" i="160"/>
  <c r="J72" i="160" s="1"/>
  <c r="D73" i="159"/>
  <c r="J73" i="159" s="1"/>
  <c r="D73" i="158"/>
  <c r="J73" i="158" s="1"/>
  <c r="D78" i="160"/>
  <c r="J78" i="160" s="1"/>
  <c r="D79" i="158"/>
  <c r="J79" i="158" s="1"/>
  <c r="D79" i="159"/>
  <c r="J79" i="159" s="1"/>
  <c r="D80" i="159"/>
  <c r="J80" i="159" s="1"/>
  <c r="D80" i="158"/>
  <c r="J80" i="158" s="1"/>
  <c r="F59" i="136" l="1"/>
  <c r="D24" i="132" l="1"/>
  <c r="B4" i="199" s="1"/>
  <c r="D25" i="132"/>
  <c r="B4" i="198" s="1"/>
  <c r="D26" i="132"/>
  <c r="B4" i="197" s="1"/>
  <c r="J37" i="132"/>
  <c r="J40" i="132" s="1"/>
  <c r="I39" i="132"/>
  <c r="H11" i="182" s="1"/>
  <c r="C64" i="182" s="1"/>
  <c r="I40" i="132"/>
  <c r="H11" i="183" s="1"/>
  <c r="C64" i="183" s="1"/>
  <c r="I41" i="132"/>
  <c r="H11" i="184" s="1"/>
  <c r="C64" i="184" s="1"/>
  <c r="I42" i="132"/>
  <c r="H11" i="185" s="1"/>
  <c r="C64" i="185" s="1"/>
  <c r="I43" i="132"/>
  <c r="H11" i="186" s="1"/>
  <c r="C64" i="186" s="1"/>
  <c r="I44" i="132"/>
  <c r="H11" i="187" s="1"/>
  <c r="C64" i="187" s="1"/>
  <c r="I45" i="132"/>
  <c r="H11" i="188" s="1"/>
  <c r="C64" i="188" s="1"/>
  <c r="I46" i="132"/>
  <c r="H11" i="189" s="1"/>
  <c r="C64" i="189" s="1"/>
  <c r="I47" i="132"/>
  <c r="H11" i="190" s="1"/>
  <c r="C64" i="190" s="1"/>
  <c r="I48" i="132"/>
  <c r="H11" i="191" s="1"/>
  <c r="C64" i="191" s="1"/>
  <c r="I49" i="132"/>
  <c r="H11" i="192" s="1"/>
  <c r="C64" i="192" s="1"/>
  <c r="I50" i="132"/>
  <c r="H11" i="193" s="1"/>
  <c r="C64" i="193" s="1"/>
  <c r="I51" i="132"/>
  <c r="H11" i="194" s="1"/>
  <c r="C64" i="194" s="1"/>
  <c r="I52" i="132"/>
  <c r="H11" i="195" s="1"/>
  <c r="C64" i="195" s="1"/>
  <c r="I53" i="132"/>
  <c r="H11" i="196" s="1"/>
  <c r="C64" i="196" s="1"/>
  <c r="I54" i="132"/>
  <c r="H11" i="199" s="1"/>
  <c r="C64" i="199" s="1"/>
  <c r="I55" i="132"/>
  <c r="H11" i="198" s="1"/>
  <c r="C64" i="198" s="1"/>
  <c r="I56" i="132"/>
  <c r="H11" i="197" s="1"/>
  <c r="C64" i="197" s="1"/>
  <c r="I38" i="132"/>
  <c r="H11" i="181" s="1"/>
  <c r="C64" i="181" s="1"/>
  <c r="H56" i="132"/>
  <c r="H10" i="197" s="1"/>
  <c r="H39" i="132"/>
  <c r="H10" i="182" s="1"/>
  <c r="H40" i="132"/>
  <c r="H10" i="183" s="1"/>
  <c r="H41" i="132"/>
  <c r="H10" i="184" s="1"/>
  <c r="H42" i="132"/>
  <c r="H10" i="185" s="1"/>
  <c r="H43" i="132"/>
  <c r="H10" i="186" s="1"/>
  <c r="H44" i="132"/>
  <c r="H10" i="187" s="1"/>
  <c r="H45" i="132"/>
  <c r="H10" i="188" s="1"/>
  <c r="H46" i="132"/>
  <c r="H10" i="189" s="1"/>
  <c r="H47" i="132"/>
  <c r="H10" i="190" s="1"/>
  <c r="H48" i="132"/>
  <c r="H10" i="191" s="1"/>
  <c r="H49" i="132"/>
  <c r="H10" i="192" s="1"/>
  <c r="H50" i="132"/>
  <c r="H10" i="193" s="1"/>
  <c r="H51" i="132"/>
  <c r="H10" i="194" s="1"/>
  <c r="H52" i="132"/>
  <c r="H10" i="195" s="1"/>
  <c r="H53" i="132"/>
  <c r="H10" i="196" s="1"/>
  <c r="H54" i="132"/>
  <c r="H10" i="199" s="1"/>
  <c r="H55" i="132"/>
  <c r="H10" i="198" s="1"/>
  <c r="H38" i="132"/>
  <c r="H10" i="181" s="1"/>
  <c r="D8" i="132"/>
  <c r="B4" i="181" s="1"/>
  <c r="J50" i="132" l="1"/>
  <c r="J42" i="132"/>
  <c r="J38" i="132"/>
  <c r="J53" i="132"/>
  <c r="J49" i="132"/>
  <c r="J45" i="132"/>
  <c r="J41" i="132"/>
  <c r="J55" i="132"/>
  <c r="J51" i="132"/>
  <c r="J47" i="132"/>
  <c r="J43" i="132"/>
  <c r="J54" i="132"/>
  <c r="J46" i="132"/>
  <c r="J56" i="132"/>
  <c r="J52" i="132"/>
  <c r="J48" i="132"/>
  <c r="J44" i="132"/>
  <c r="J39" i="132"/>
  <c r="G27" i="136"/>
  <c r="G69" i="198" l="1"/>
  <c r="I61" i="198"/>
  <c r="I61" i="197"/>
  <c r="G69" i="197"/>
  <c r="G69" i="199"/>
  <c r="I61" i="199"/>
  <c r="G69" i="196"/>
  <c r="G70" i="196" s="1"/>
  <c r="I74" i="196" s="1"/>
  <c r="I75" i="196" s="1"/>
  <c r="I61" i="196"/>
  <c r="D4" i="136"/>
  <c r="G70" i="197" l="1"/>
  <c r="I74" i="197" s="1"/>
  <c r="I75" i="197" s="1"/>
  <c r="G70" i="198"/>
  <c r="I74" i="198" s="1"/>
  <c r="I75" i="198" s="1"/>
  <c r="G70" i="199"/>
  <c r="I74" i="199" s="1"/>
  <c r="I75" i="199" s="1"/>
  <c r="D75" i="160"/>
  <c r="J75" i="160" s="1"/>
  <c r="D76" i="159"/>
  <c r="J76" i="159" s="1"/>
  <c r="D76" i="158"/>
  <c r="J76" i="158" s="1"/>
  <c r="D20" i="137"/>
  <c r="A25" i="137"/>
  <c r="E27" i="137"/>
  <c r="G8" i="132"/>
  <c r="D4" i="181" s="1"/>
  <c r="G9" i="132"/>
  <c r="G10" i="132"/>
  <c r="D4" i="183" s="1"/>
  <c r="G11" i="132"/>
  <c r="D4" i="184" s="1"/>
  <c r="G12" i="132"/>
  <c r="D4" i="185" s="1"/>
  <c r="G13" i="132"/>
  <c r="D4" i="186" s="1"/>
  <c r="G14" i="132"/>
  <c r="D4" i="187" s="1"/>
  <c r="G15" i="132"/>
  <c r="D4" i="188" s="1"/>
  <c r="G16" i="132"/>
  <c r="D4" i="189" s="1"/>
  <c r="G17" i="132"/>
  <c r="D4" i="190" s="1"/>
  <c r="G18" i="132"/>
  <c r="D4" i="191" s="1"/>
  <c r="G19" i="132"/>
  <c r="D4" i="192" s="1"/>
  <c r="G20" i="132"/>
  <c r="D4" i="193" s="1"/>
  <c r="G21" i="132"/>
  <c r="D4" i="194" s="1"/>
  <c r="G22" i="132"/>
  <c r="D4" i="195" s="1"/>
  <c r="G23" i="132"/>
  <c r="D4" i="196" s="1"/>
  <c r="G24" i="132"/>
  <c r="D4" i="199" s="1"/>
  <c r="G25" i="132"/>
  <c r="D4" i="198" s="1"/>
  <c r="G26" i="132"/>
  <c r="D4" i="197" s="1"/>
  <c r="G27" i="132"/>
  <c r="D4" i="182" l="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J123" i="132"/>
  <c r="D20" i="136" s="1"/>
  <c r="J126" i="132"/>
  <c r="J127" i="132"/>
  <c r="I19" i="136" s="1"/>
  <c r="J124" i="132"/>
  <c r="J125" i="132"/>
  <c r="B19" i="136" l="1"/>
  <c r="I19" i="201"/>
  <c r="I19" i="199"/>
  <c r="G20" i="198"/>
  <c r="D19" i="198"/>
  <c r="I19" i="197"/>
  <c r="G20" i="196"/>
  <c r="D19" i="196"/>
  <c r="F19" i="195"/>
  <c r="D20" i="194"/>
  <c r="B19" i="194"/>
  <c r="F19" i="193"/>
  <c r="D20" i="192"/>
  <c r="B19" i="192"/>
  <c r="F19" i="191"/>
  <c r="D20" i="190"/>
  <c r="B19" i="190"/>
  <c r="F19" i="189"/>
  <c r="D20" i="188"/>
  <c r="B19" i="188"/>
  <c r="F19" i="187"/>
  <c r="D20" i="186"/>
  <c r="B19" i="186"/>
  <c r="F19" i="185"/>
  <c r="I19" i="184"/>
  <c r="G20" i="183"/>
  <c r="D19" i="183"/>
  <c r="I19" i="182"/>
  <c r="D20" i="181"/>
  <c r="B19" i="181"/>
  <c r="D20" i="201"/>
  <c r="D20" i="197"/>
  <c r="F19" i="196"/>
  <c r="D19" i="194"/>
  <c r="D19" i="192"/>
  <c r="I19" i="191"/>
  <c r="D19" i="188"/>
  <c r="I19" i="187"/>
  <c r="D19" i="186"/>
  <c r="B19" i="184"/>
  <c r="F19" i="183"/>
  <c r="B19" i="182"/>
  <c r="D19" i="181"/>
  <c r="I20" i="201"/>
  <c r="F19" i="201"/>
  <c r="I20" i="199"/>
  <c r="F19" i="199"/>
  <c r="D20" i="198"/>
  <c r="B19" i="198"/>
  <c r="I20" i="197"/>
  <c r="F19" i="197"/>
  <c r="D20" i="196"/>
  <c r="B19" i="196"/>
  <c r="G20" i="195"/>
  <c r="D19" i="195"/>
  <c r="I19" i="194"/>
  <c r="G20" i="193"/>
  <c r="D19" i="193"/>
  <c r="I19" i="192"/>
  <c r="G20" i="191"/>
  <c r="D19" i="191"/>
  <c r="I19" i="190"/>
  <c r="G20" i="189"/>
  <c r="D19" i="189"/>
  <c r="I19" i="188"/>
  <c r="G20" i="187"/>
  <c r="D19" i="187"/>
  <c r="I19" i="186"/>
  <c r="G20" i="185"/>
  <c r="D19" i="185"/>
  <c r="F19" i="184"/>
  <c r="D20" i="183"/>
  <c r="B19" i="183"/>
  <c r="F19" i="182"/>
  <c r="I19" i="181"/>
  <c r="C50" i="190"/>
  <c r="G76" i="137" s="1"/>
  <c r="B19" i="199"/>
  <c r="I20" i="198"/>
  <c r="B19" i="197"/>
  <c r="I19" i="195"/>
  <c r="G20" i="192"/>
  <c r="D19" i="190"/>
  <c r="I19" i="189"/>
  <c r="G20" i="186"/>
  <c r="I19" i="185"/>
  <c r="D20" i="184"/>
  <c r="D20" i="182"/>
  <c r="G20" i="181"/>
  <c r="G20" i="201"/>
  <c r="D19" i="201"/>
  <c r="G20" i="199"/>
  <c r="D19" i="199"/>
  <c r="I19" i="198"/>
  <c r="G20" i="197"/>
  <c r="D19" i="197"/>
  <c r="I19" i="196"/>
  <c r="D20" i="195"/>
  <c r="B19" i="195"/>
  <c r="F19" i="194"/>
  <c r="D20" i="193"/>
  <c r="B19" i="193"/>
  <c r="F19" i="192"/>
  <c r="D20" i="191"/>
  <c r="B19" i="191"/>
  <c r="F19" i="190"/>
  <c r="D20" i="189"/>
  <c r="B19" i="189"/>
  <c r="F19" i="188"/>
  <c r="D20" i="187"/>
  <c r="B19" i="187"/>
  <c r="F19" i="186"/>
  <c r="D20" i="185"/>
  <c r="B19" i="185"/>
  <c r="G20" i="184"/>
  <c r="D19" i="184"/>
  <c r="I19" i="183"/>
  <c r="G20" i="182"/>
  <c r="D19" i="182"/>
  <c r="F19" i="181"/>
  <c r="B19" i="201"/>
  <c r="D20" i="199"/>
  <c r="F19" i="198"/>
  <c r="I20" i="196"/>
  <c r="G20" i="194"/>
  <c r="I19" i="193"/>
  <c r="G20" i="190"/>
  <c r="G20" i="188"/>
  <c r="C50" i="187"/>
  <c r="G73" i="137" s="1"/>
  <c r="C50" i="197"/>
  <c r="D50" i="187"/>
  <c r="H73" i="137" s="1"/>
  <c r="D50" i="191"/>
  <c r="H77" i="137" s="1"/>
  <c r="D50" i="199"/>
  <c r="E50" i="196"/>
  <c r="C50" i="186"/>
  <c r="G72" i="137" s="1"/>
  <c r="C50" i="196"/>
  <c r="G82" i="137" s="1"/>
  <c r="E50" i="201"/>
  <c r="I48" i="201" s="1"/>
  <c r="D50" i="181"/>
  <c r="H67" i="137" s="1"/>
  <c r="D50" i="188"/>
  <c r="H74" i="137" s="1"/>
  <c r="D50" i="196"/>
  <c r="H82" i="137" s="1"/>
  <c r="D50" i="197"/>
  <c r="E50" i="199"/>
  <c r="D50" i="186"/>
  <c r="H72" i="137" s="1"/>
  <c r="C50" i="189"/>
  <c r="G75" i="137" s="1"/>
  <c r="E50" i="198"/>
  <c r="D50" i="193"/>
  <c r="H79" i="137" s="1"/>
  <c r="D50" i="201"/>
  <c r="C50" i="201"/>
  <c r="C50" i="188"/>
  <c r="G74" i="137" s="1"/>
  <c r="E50" i="197"/>
  <c r="C50" i="185"/>
  <c r="G71" i="137" s="1"/>
  <c r="C50" i="182"/>
  <c r="G68" i="137" s="1"/>
  <c r="D50" i="190"/>
  <c r="H76" i="137" s="1"/>
  <c r="D50" i="198"/>
  <c r="C50" i="194"/>
  <c r="G80" i="137" s="1"/>
  <c r="D50" i="194"/>
  <c r="H80" i="137" s="1"/>
  <c r="C50" i="193"/>
  <c r="G79" i="137" s="1"/>
  <c r="C50" i="183"/>
  <c r="G69" i="137" s="1"/>
  <c r="D50" i="189"/>
  <c r="H75" i="137" s="1"/>
  <c r="D50" i="195"/>
  <c r="H81" i="137" s="1"/>
  <c r="D50" i="182"/>
  <c r="H68" i="137" s="1"/>
  <c r="C50" i="181"/>
  <c r="G67" i="137" s="1"/>
  <c r="C50" i="192"/>
  <c r="G78" i="137" s="1"/>
  <c r="C50" i="198"/>
  <c r="C50" i="191"/>
  <c r="G77" i="137" s="1"/>
  <c r="C50" i="184"/>
  <c r="G70" i="137" s="1"/>
  <c r="D50" i="192"/>
  <c r="H78" i="137" s="1"/>
  <c r="C50" i="195"/>
  <c r="G81" i="137" s="1"/>
  <c r="D50" i="185"/>
  <c r="H71" i="137" s="1"/>
  <c r="D50" i="184"/>
  <c r="H70" i="137" s="1"/>
  <c r="D50" i="183"/>
  <c r="H69" i="137" s="1"/>
  <c r="C50" i="199"/>
  <c r="D19" i="136"/>
  <c r="G20" i="136"/>
  <c r="F19" i="136"/>
  <c r="E50" i="190"/>
  <c r="E50" i="189"/>
  <c r="E50" i="192"/>
  <c r="E50" i="187"/>
  <c r="E50" i="194"/>
  <c r="E50" i="193"/>
  <c r="E50" i="183"/>
  <c r="E50" i="191"/>
  <c r="E50" i="182"/>
  <c r="E50" i="186"/>
  <c r="E50" i="181"/>
  <c r="E50" i="195"/>
  <c r="E50" i="185"/>
  <c r="E50" i="188"/>
  <c r="E50" i="184"/>
  <c r="E52" i="132"/>
  <c r="G8" i="195" s="1"/>
  <c r="D52" i="132"/>
  <c r="I7" i="195" s="1"/>
  <c r="C52" i="132"/>
  <c r="G7" i="195" s="1"/>
  <c r="E51" i="132"/>
  <c r="G8" i="194" s="1"/>
  <c r="D51" i="132"/>
  <c r="I7" i="194" s="1"/>
  <c r="C51" i="132"/>
  <c r="G7" i="194" s="1"/>
  <c r="E50" i="132"/>
  <c r="G8" i="193" s="1"/>
  <c r="D50" i="132"/>
  <c r="I7" i="193" s="1"/>
  <c r="C50" i="132"/>
  <c r="G7" i="193" s="1"/>
  <c r="E49" i="132"/>
  <c r="G8" i="192" s="1"/>
  <c r="D49" i="132"/>
  <c r="I7" i="192" s="1"/>
  <c r="C49" i="132"/>
  <c r="G7" i="192" s="1"/>
  <c r="E48" i="132"/>
  <c r="G8" i="191" s="1"/>
  <c r="D48" i="132"/>
  <c r="I7" i="191" s="1"/>
  <c r="C48" i="132"/>
  <c r="G7" i="191" s="1"/>
  <c r="E47" i="132"/>
  <c r="G8" i="190" s="1"/>
  <c r="D47" i="132"/>
  <c r="I7" i="190" s="1"/>
  <c r="C47" i="132"/>
  <c r="G7" i="190" s="1"/>
  <c r="E46" i="132"/>
  <c r="G8" i="189" s="1"/>
  <c r="D46" i="132"/>
  <c r="I7" i="189" s="1"/>
  <c r="C46" i="132"/>
  <c r="G7" i="189" s="1"/>
  <c r="E45" i="132"/>
  <c r="G8" i="188" s="1"/>
  <c r="D45" i="132"/>
  <c r="I7" i="188" s="1"/>
  <c r="C45" i="132"/>
  <c r="G7" i="188" s="1"/>
  <c r="E44" i="132"/>
  <c r="G8" i="187" s="1"/>
  <c r="D44" i="132"/>
  <c r="I7" i="187" s="1"/>
  <c r="C44" i="132"/>
  <c r="G7" i="187" s="1"/>
  <c r="E43" i="132"/>
  <c r="G8" i="186" s="1"/>
  <c r="D43" i="132"/>
  <c r="I7" i="186" s="1"/>
  <c r="C43" i="132"/>
  <c r="G7" i="186" s="1"/>
  <c r="E42" i="132"/>
  <c r="G8" i="185" s="1"/>
  <c r="D42" i="132"/>
  <c r="I7" i="185" s="1"/>
  <c r="C42" i="132"/>
  <c r="G7" i="185" s="1"/>
  <c r="E41" i="132"/>
  <c r="G8" i="184" s="1"/>
  <c r="D41" i="132"/>
  <c r="I7" i="184" s="1"/>
  <c r="C41" i="132"/>
  <c r="G7" i="184" s="1"/>
  <c r="E40" i="132"/>
  <c r="G8" i="183" s="1"/>
  <c r="D40" i="132"/>
  <c r="I7" i="183" s="1"/>
  <c r="C40" i="132"/>
  <c r="G7" i="183" s="1"/>
  <c r="E39" i="132"/>
  <c r="G8" i="182" s="1"/>
  <c r="D39" i="132"/>
  <c r="I7" i="182" s="1"/>
  <c r="C39" i="132"/>
  <c r="G7" i="182" s="1"/>
  <c r="E38" i="132"/>
  <c r="G8" i="181" s="1"/>
  <c r="D38" i="132"/>
  <c r="I7" i="181" s="1"/>
  <c r="C38" i="132"/>
  <c r="G7" i="181" s="1"/>
  <c r="F26" i="132"/>
  <c r="G4" i="197" s="1"/>
  <c r="E26" i="132"/>
  <c r="F4" i="197" s="1"/>
  <c r="C26" i="132"/>
  <c r="A4" i="197" s="1"/>
  <c r="F25" i="132"/>
  <c r="G4" i="198" s="1"/>
  <c r="E25" i="132"/>
  <c r="F4" i="198" s="1"/>
  <c r="C25" i="132"/>
  <c r="A4" i="198" s="1"/>
  <c r="F24" i="132"/>
  <c r="G4" i="199" s="1"/>
  <c r="E24" i="132"/>
  <c r="F4" i="199" s="1"/>
  <c r="C24" i="132"/>
  <c r="A4" i="199" s="1"/>
  <c r="J23" i="132"/>
  <c r="H4" i="196" s="1"/>
  <c r="I23" i="132"/>
  <c r="C4" i="196" s="1"/>
  <c r="F23" i="132"/>
  <c r="G4" i="196" s="1"/>
  <c r="E23" i="132"/>
  <c r="F4" i="196" s="1"/>
  <c r="D23" i="132"/>
  <c r="B4" i="196" s="1"/>
  <c r="C23" i="132"/>
  <c r="A4" i="196" s="1"/>
  <c r="J22" i="132"/>
  <c r="H4" i="195" s="1"/>
  <c r="I22" i="132"/>
  <c r="C4" i="195" s="1"/>
  <c r="F22" i="132"/>
  <c r="G4" i="195" s="1"/>
  <c r="E22" i="132"/>
  <c r="F4" i="195" s="1"/>
  <c r="D22" i="132"/>
  <c r="B4" i="195" s="1"/>
  <c r="C22" i="132"/>
  <c r="A4" i="195" s="1"/>
  <c r="J21" i="132"/>
  <c r="H4" i="194" s="1"/>
  <c r="I21" i="132"/>
  <c r="C4" i="194" s="1"/>
  <c r="F21" i="132"/>
  <c r="G4" i="194" s="1"/>
  <c r="E21" i="132"/>
  <c r="F4" i="194" s="1"/>
  <c r="D21" i="132"/>
  <c r="B4" i="194" s="1"/>
  <c r="C21" i="132"/>
  <c r="A4" i="194" s="1"/>
  <c r="J20" i="132"/>
  <c r="H4" i="193" s="1"/>
  <c r="I20" i="132"/>
  <c r="C4" i="193" s="1"/>
  <c r="F20" i="132"/>
  <c r="E20" i="132"/>
  <c r="D20" i="132"/>
  <c r="B4" i="193" s="1"/>
  <c r="C20" i="132"/>
  <c r="J19" i="132"/>
  <c r="H4" i="192" s="1"/>
  <c r="I19" i="132"/>
  <c r="C4" i="192" s="1"/>
  <c r="F19" i="132"/>
  <c r="G4" i="192" s="1"/>
  <c r="E19" i="132"/>
  <c r="F4" i="192" s="1"/>
  <c r="D19" i="132"/>
  <c r="B4" i="192" s="1"/>
  <c r="C19" i="132"/>
  <c r="A4" i="192" s="1"/>
  <c r="J18" i="132"/>
  <c r="H4" i="191" s="1"/>
  <c r="I18" i="132"/>
  <c r="C4" i="191" s="1"/>
  <c r="F18" i="132"/>
  <c r="G4" i="191" s="1"/>
  <c r="E18" i="132"/>
  <c r="F4" i="191" s="1"/>
  <c r="D18" i="132"/>
  <c r="B4" i="191" s="1"/>
  <c r="C18" i="132"/>
  <c r="A4" i="191" s="1"/>
  <c r="J17" i="132"/>
  <c r="H4" i="190" s="1"/>
  <c r="I17" i="132"/>
  <c r="C4" i="190" s="1"/>
  <c r="F17" i="132"/>
  <c r="G4" i="190" s="1"/>
  <c r="E17" i="132"/>
  <c r="F4" i="190" s="1"/>
  <c r="D17" i="132"/>
  <c r="B4" i="190" s="1"/>
  <c r="C17" i="132"/>
  <c r="A4" i="190" s="1"/>
  <c r="J16" i="132"/>
  <c r="H4" i="189" s="1"/>
  <c r="I16" i="132"/>
  <c r="C4" i="189" s="1"/>
  <c r="F16" i="132"/>
  <c r="G4" i="189" s="1"/>
  <c r="E16" i="132"/>
  <c r="F4" i="189" s="1"/>
  <c r="D16" i="132"/>
  <c r="B4" i="189" s="1"/>
  <c r="C16" i="132"/>
  <c r="A4" i="189" s="1"/>
  <c r="J15" i="132"/>
  <c r="H4" i="188" s="1"/>
  <c r="I15" i="132"/>
  <c r="C4" i="188" s="1"/>
  <c r="F15" i="132"/>
  <c r="G4" i="188" s="1"/>
  <c r="E15" i="132"/>
  <c r="F4" i="188" s="1"/>
  <c r="D15" i="132"/>
  <c r="B4" i="188" s="1"/>
  <c r="C15" i="132"/>
  <c r="A4" i="188" s="1"/>
  <c r="J14" i="132"/>
  <c r="H4" i="187" s="1"/>
  <c r="I14" i="132"/>
  <c r="C4" i="187" s="1"/>
  <c r="F14" i="132"/>
  <c r="G4" i="187" s="1"/>
  <c r="E14" i="132"/>
  <c r="F4" i="187" s="1"/>
  <c r="D14" i="132"/>
  <c r="B4" i="187" s="1"/>
  <c r="C14" i="132"/>
  <c r="A4" i="187" s="1"/>
  <c r="J13" i="132"/>
  <c r="H4" i="186" s="1"/>
  <c r="I13" i="132"/>
  <c r="C4" i="186" s="1"/>
  <c r="F13" i="132"/>
  <c r="G4" i="186" s="1"/>
  <c r="E13" i="132"/>
  <c r="F4" i="186" s="1"/>
  <c r="D13" i="132"/>
  <c r="B4" i="186" s="1"/>
  <c r="C13" i="132"/>
  <c r="A4" i="186" s="1"/>
  <c r="J12" i="132"/>
  <c r="H4" i="185" s="1"/>
  <c r="I12" i="132"/>
  <c r="C4" i="185" s="1"/>
  <c r="F12" i="132"/>
  <c r="G4" i="185" s="1"/>
  <c r="E12" i="132"/>
  <c r="F4" i="185" s="1"/>
  <c r="D12" i="132"/>
  <c r="B4" i="185" s="1"/>
  <c r="C12" i="132"/>
  <c r="A4" i="185" s="1"/>
  <c r="J11" i="132"/>
  <c r="H4" i="184" s="1"/>
  <c r="I11" i="132"/>
  <c r="C4" i="184" s="1"/>
  <c r="F11" i="132"/>
  <c r="G4" i="184" s="1"/>
  <c r="E11" i="132"/>
  <c r="F4" i="184" s="1"/>
  <c r="D11" i="132"/>
  <c r="B4" i="184" s="1"/>
  <c r="C11" i="132"/>
  <c r="A4" i="184" s="1"/>
  <c r="J10" i="132"/>
  <c r="H4" i="183" s="1"/>
  <c r="I10" i="132"/>
  <c r="C4" i="183" s="1"/>
  <c r="F10" i="132"/>
  <c r="G4" i="183" s="1"/>
  <c r="E10" i="132"/>
  <c r="F4" i="183" s="1"/>
  <c r="D10" i="132"/>
  <c r="B4" i="183" s="1"/>
  <c r="C10" i="132"/>
  <c r="A4" i="183" s="1"/>
  <c r="J9" i="132"/>
  <c r="I9" i="132"/>
  <c r="F9" i="132"/>
  <c r="E9" i="132"/>
  <c r="D9" i="132"/>
  <c r="C9" i="132"/>
  <c r="J8" i="132"/>
  <c r="H4" i="181" s="1"/>
  <c r="I8" i="132"/>
  <c r="C4" i="181" s="1"/>
  <c r="F8" i="132"/>
  <c r="G4" i="181" s="1"/>
  <c r="E8" i="132"/>
  <c r="F4" i="181" s="1"/>
  <c r="C8" i="132"/>
  <c r="A4" i="181" s="1"/>
  <c r="I81" i="159" l="1"/>
  <c r="I84" i="137"/>
  <c r="I48" i="198"/>
  <c r="G82" i="158"/>
  <c r="G85" i="137"/>
  <c r="G84" i="137"/>
  <c r="G81" i="159"/>
  <c r="I49" i="201"/>
  <c r="C63" i="201" s="1"/>
  <c r="C66" i="201" s="1"/>
  <c r="F54" i="201"/>
  <c r="H54" i="201" s="1"/>
  <c r="D74" i="201" s="1"/>
  <c r="H79" i="160"/>
  <c r="H83" i="137"/>
  <c r="H85" i="137"/>
  <c r="H82" i="158"/>
  <c r="H84" i="137"/>
  <c r="H81" i="159"/>
  <c r="I48" i="197"/>
  <c r="I83" i="137"/>
  <c r="I79" i="160"/>
  <c r="I82" i="158"/>
  <c r="I48" i="199"/>
  <c r="I85" i="137"/>
  <c r="I82" i="137"/>
  <c r="I48" i="196"/>
  <c r="G83" i="137"/>
  <c r="G79" i="160"/>
  <c r="A4" i="193"/>
  <c r="F4" i="193"/>
  <c r="G4" i="193"/>
  <c r="H4" i="182"/>
  <c r="H4" i="201"/>
  <c r="C4" i="182"/>
  <c r="C4" i="201"/>
  <c r="G4" i="182"/>
  <c r="G4" i="201"/>
  <c r="F4" i="182"/>
  <c r="F4" i="201"/>
  <c r="B4" i="182"/>
  <c r="B4" i="201"/>
  <c r="A4" i="182"/>
  <c r="A4" i="201"/>
  <c r="I77" i="137"/>
  <c r="I48" i="191"/>
  <c r="I48" i="184"/>
  <c r="I70" i="137"/>
  <c r="I78" i="137"/>
  <c r="I48" i="192"/>
  <c r="I74" i="137"/>
  <c r="I48" i="188"/>
  <c r="I72" i="137"/>
  <c r="I48" i="186"/>
  <c r="I79" i="137"/>
  <c r="I48" i="193"/>
  <c r="I75" i="137"/>
  <c r="I48" i="189"/>
  <c r="I81" i="137"/>
  <c r="I48" i="195"/>
  <c r="I73" i="137"/>
  <c r="I48" i="187"/>
  <c r="I48" i="181"/>
  <c r="I67" i="137"/>
  <c r="I48" i="183"/>
  <c r="I69" i="137"/>
  <c r="I48" i="185"/>
  <c r="I71" i="137"/>
  <c r="I48" i="182"/>
  <c r="I68" i="137"/>
  <c r="I80" i="137"/>
  <c r="I48" i="194"/>
  <c r="I76" i="137"/>
  <c r="I48" i="190"/>
  <c r="Z55" i="132"/>
  <c r="Z49" i="132"/>
  <c r="I62" i="201" l="1"/>
  <c r="J61" i="201" s="1"/>
  <c r="G67" i="201"/>
  <c r="I49" i="196"/>
  <c r="C63" i="196" s="1"/>
  <c r="C66" i="196" s="1"/>
  <c r="F54" i="196"/>
  <c r="H54" i="196" s="1"/>
  <c r="D74" i="196" s="1"/>
  <c r="I49" i="198"/>
  <c r="C63" i="198" s="1"/>
  <c r="C66" i="198" s="1"/>
  <c r="F54" i="198"/>
  <c r="H54" i="198" s="1"/>
  <c r="D74" i="198" s="1"/>
  <c r="I49" i="199"/>
  <c r="C63" i="199" s="1"/>
  <c r="C66" i="199" s="1"/>
  <c r="F54" i="199"/>
  <c r="H54" i="199" s="1"/>
  <c r="D74" i="199" s="1"/>
  <c r="I49" i="197"/>
  <c r="C63" i="197" s="1"/>
  <c r="C66" i="197" s="1"/>
  <c r="F54" i="197"/>
  <c r="H54" i="197" s="1"/>
  <c r="D74" i="197" s="1"/>
  <c r="D75" i="201"/>
  <c r="E75" i="201" s="1"/>
  <c r="E74" i="201"/>
  <c r="F74" i="201" s="1"/>
  <c r="F75" i="201" s="1"/>
  <c r="F54" i="194"/>
  <c r="H54" i="194" s="1"/>
  <c r="D74" i="194" s="1"/>
  <c r="F54" i="195"/>
  <c r="H54" i="195" s="1"/>
  <c r="D74" i="195" s="1"/>
  <c r="F54" i="188"/>
  <c r="H54" i="188" s="1"/>
  <c r="D74" i="188" s="1"/>
  <c r="F54" i="185"/>
  <c r="H54" i="185" s="1"/>
  <c r="D74" i="185" s="1"/>
  <c r="F54" i="184"/>
  <c r="H54" i="184" s="1"/>
  <c r="D74" i="184" s="1"/>
  <c r="F54" i="187"/>
  <c r="H54" i="187" s="1"/>
  <c r="D74" i="187" s="1"/>
  <c r="F54" i="189"/>
  <c r="H54" i="189" s="1"/>
  <c r="D74" i="189" s="1"/>
  <c r="F54" i="186"/>
  <c r="H54" i="186" s="1"/>
  <c r="D74" i="186" s="1"/>
  <c r="F54" i="192"/>
  <c r="H54" i="192" s="1"/>
  <c r="D74" i="192" s="1"/>
  <c r="E74" i="192" s="1"/>
  <c r="F54" i="191"/>
  <c r="H54" i="191" s="1"/>
  <c r="D74" i="191" s="1"/>
  <c r="F54" i="193"/>
  <c r="H54" i="193" s="1"/>
  <c r="D74" i="193" s="1"/>
  <c r="F54" i="181"/>
  <c r="H54" i="181" s="1"/>
  <c r="D74" i="181" s="1"/>
  <c r="F54" i="190"/>
  <c r="H54" i="190" s="1"/>
  <c r="D74" i="190" s="1"/>
  <c r="F54" i="182"/>
  <c r="H54" i="182" s="1"/>
  <c r="D74" i="182" s="1"/>
  <c r="F54" i="183"/>
  <c r="H54" i="183" s="1"/>
  <c r="D74" i="183" s="1"/>
  <c r="Q91" i="132"/>
  <c r="Q127" i="132" s="1"/>
  <c r="O81" i="132"/>
  <c r="O126" i="132" s="1"/>
  <c r="E74" i="196" l="1"/>
  <c r="F74" i="196" s="1"/>
  <c r="F75" i="196" s="1"/>
  <c r="D75" i="196"/>
  <c r="E75" i="196" s="1"/>
  <c r="I62" i="199"/>
  <c r="J61" i="199" s="1"/>
  <c r="G67" i="199"/>
  <c r="I62" i="196"/>
  <c r="J61" i="196" s="1"/>
  <c r="G67" i="196"/>
  <c r="D75" i="199"/>
  <c r="E75" i="199" s="1"/>
  <c r="E74" i="199"/>
  <c r="F74" i="199" s="1"/>
  <c r="D75" i="197"/>
  <c r="E75" i="197" s="1"/>
  <c r="E74" i="197"/>
  <c r="F74" i="197" s="1"/>
  <c r="F75" i="197" s="1"/>
  <c r="D75" i="198"/>
  <c r="E75" i="198" s="1"/>
  <c r="E74" i="198"/>
  <c r="F74" i="198" s="1"/>
  <c r="F75" i="198" s="1"/>
  <c r="L67" i="201"/>
  <c r="L68" i="201"/>
  <c r="K68" i="201"/>
  <c r="I62" i="197"/>
  <c r="J61" i="197" s="1"/>
  <c r="G67" i="197"/>
  <c r="I62" i="198"/>
  <c r="J61" i="198" s="1"/>
  <c r="G67" i="198"/>
  <c r="D75" i="191"/>
  <c r="E75" i="191" s="1"/>
  <c r="E74" i="191"/>
  <c r="F74" i="191" s="1"/>
  <c r="D75" i="186"/>
  <c r="E75" i="186" s="1"/>
  <c r="E74" i="186"/>
  <c r="F74" i="186" s="1"/>
  <c r="E74" i="185"/>
  <c r="F74" i="185" s="1"/>
  <c r="D75" i="185"/>
  <c r="E75" i="185" s="1"/>
  <c r="E74" i="190"/>
  <c r="F74" i="190" s="1"/>
  <c r="D75" i="190"/>
  <c r="E75" i="190" s="1"/>
  <c r="D75" i="192"/>
  <c r="E75" i="192" s="1"/>
  <c r="F74" i="192"/>
  <c r="D75" i="184"/>
  <c r="E75" i="184" s="1"/>
  <c r="E74" i="184"/>
  <c r="F74" i="184" s="1"/>
  <c r="D75" i="188"/>
  <c r="E75" i="188" s="1"/>
  <c r="E74" i="188"/>
  <c r="F74" i="188" s="1"/>
  <c r="D75" i="194"/>
  <c r="E75" i="194" s="1"/>
  <c r="E74" i="194"/>
  <c r="F74" i="194" s="1"/>
  <c r="D75" i="182"/>
  <c r="E75" i="182" s="1"/>
  <c r="E74" i="182"/>
  <c r="F74" i="182" s="1"/>
  <c r="D75" i="181"/>
  <c r="E75" i="181" s="1"/>
  <c r="E74" i="181"/>
  <c r="F74" i="181" s="1"/>
  <c r="D67" i="137" s="1"/>
  <c r="D75" i="187"/>
  <c r="E75" i="187" s="1"/>
  <c r="E74" i="187"/>
  <c r="F74" i="187" s="1"/>
  <c r="D75" i="195"/>
  <c r="E75" i="195" s="1"/>
  <c r="E74" i="195"/>
  <c r="F74" i="195" s="1"/>
  <c r="E74" i="183"/>
  <c r="F74" i="183" s="1"/>
  <c r="D75" i="183"/>
  <c r="E75" i="183" s="1"/>
  <c r="D75" i="193"/>
  <c r="E75" i="193" s="1"/>
  <c r="E74" i="193"/>
  <c r="F74" i="193" s="1"/>
  <c r="E74" i="189"/>
  <c r="F74" i="189" s="1"/>
  <c r="D75" i="189"/>
  <c r="E75" i="189" s="1"/>
  <c r="G115" i="137"/>
  <c r="G114" i="137"/>
  <c r="C10" i="136"/>
  <c r="B74" i="136" s="1"/>
  <c r="B75" i="136" s="1"/>
  <c r="C11" i="136"/>
  <c r="C74" i="136" s="1"/>
  <c r="C75" i="136" s="1"/>
  <c r="C13" i="136"/>
  <c r="H10" i="136"/>
  <c r="C49" i="136"/>
  <c r="C50" i="136" s="1"/>
  <c r="G66" i="137" s="1"/>
  <c r="D49" i="136"/>
  <c r="D50" i="136" s="1"/>
  <c r="H66" i="137" s="1"/>
  <c r="E49" i="136"/>
  <c r="E50" i="136" s="1"/>
  <c r="I66" i="137" s="1"/>
  <c r="C41" i="136"/>
  <c r="C40" i="136"/>
  <c r="D9" i="136"/>
  <c r="B9" i="136"/>
  <c r="D7" i="136"/>
  <c r="B7" i="136"/>
  <c r="H11" i="136"/>
  <c r="D41" i="136"/>
  <c r="D40" i="136"/>
  <c r="E41" i="136"/>
  <c r="E40" i="136"/>
  <c r="F41" i="136"/>
  <c r="F40"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P125" i="132" s="1"/>
  <c r="O111" i="132"/>
  <c r="O125" i="132" s="1"/>
  <c r="Q101" i="132"/>
  <c r="Q124" i="132" s="1"/>
  <c r="P101" i="132"/>
  <c r="P124" i="132" s="1"/>
  <c r="O101" i="132"/>
  <c r="O124" i="132" s="1"/>
  <c r="P91" i="132"/>
  <c r="P127" i="132" s="1"/>
  <c r="O91" i="132"/>
  <c r="O127" i="132" s="1"/>
  <c r="Q81" i="132"/>
  <c r="Q126" i="132" s="1"/>
  <c r="P81" i="132"/>
  <c r="P126" i="132" s="1"/>
  <c r="Q71" i="132"/>
  <c r="Q123" i="132" s="1"/>
  <c r="P71" i="132"/>
  <c r="P123" i="132" s="1"/>
  <c r="O71" i="132"/>
  <c r="O123" i="132" s="1"/>
  <c r="B115" i="137"/>
  <c r="A114" i="137"/>
  <c r="F82" i="137"/>
  <c r="F80" i="137"/>
  <c r="F79" i="137"/>
  <c r="F78" i="137"/>
  <c r="F77" i="137"/>
  <c r="F76" i="137"/>
  <c r="F75" i="137"/>
  <c r="F74" i="137"/>
  <c r="F73" i="137"/>
  <c r="F72" i="137"/>
  <c r="F71" i="137"/>
  <c r="F70" i="137"/>
  <c r="F69" i="137"/>
  <c r="F68" i="137"/>
  <c r="F67" i="137"/>
  <c r="F66" i="137"/>
  <c r="E66" i="137"/>
  <c r="A41" i="137"/>
  <c r="D16" i="137"/>
  <c r="D15" i="137"/>
  <c r="D10" i="137"/>
  <c r="D8" i="137"/>
  <c r="D7" i="137"/>
  <c r="D6" i="137"/>
  <c r="I3" i="137"/>
  <c r="I89" i="137" s="1"/>
  <c r="J15" i="136"/>
  <c r="G15" i="136"/>
  <c r="C67" i="136" s="1"/>
  <c r="C15" i="136"/>
  <c r="I14" i="136"/>
  <c r="G14" i="136"/>
  <c r="C14" i="136"/>
  <c r="C65" i="136" s="1"/>
  <c r="C12" i="136"/>
  <c r="C61" i="136" s="1"/>
  <c r="H9" i="136"/>
  <c r="I8" i="136"/>
  <c r="G8" i="136"/>
  <c r="D8" i="136"/>
  <c r="B8" i="136"/>
  <c r="I7" i="136"/>
  <c r="G7" i="136"/>
  <c r="H4" i="136"/>
  <c r="G4" i="136"/>
  <c r="F4" i="136"/>
  <c r="E4" i="136"/>
  <c r="C4" i="136"/>
  <c r="B4" i="136"/>
  <c r="A4" i="136"/>
  <c r="AA44" i="132"/>
  <c r="AA41" i="132"/>
  <c r="AA38" i="132"/>
  <c r="AA35" i="132"/>
  <c r="AA32" i="132"/>
  <c r="D51" i="137" l="1"/>
  <c r="E51" i="137"/>
  <c r="B66" i="137"/>
  <c r="D82" i="137"/>
  <c r="K68" i="199"/>
  <c r="L68" i="199"/>
  <c r="L67" i="199"/>
  <c r="K68" i="198"/>
  <c r="L67" i="198"/>
  <c r="L68" i="198"/>
  <c r="D82" i="158"/>
  <c r="J82" i="158" s="1"/>
  <c r="F75" i="199"/>
  <c r="D85" i="137"/>
  <c r="J85" i="137" s="1"/>
  <c r="D79" i="160"/>
  <c r="J79" i="160" s="1"/>
  <c r="D83" i="137"/>
  <c r="J83" i="137" s="1"/>
  <c r="L68" i="196"/>
  <c r="K68" i="196"/>
  <c r="L67" i="196"/>
  <c r="D84" i="137"/>
  <c r="J84" i="137" s="1"/>
  <c r="D81" i="159"/>
  <c r="J81" i="159" s="1"/>
  <c r="L67" i="197"/>
  <c r="K68" i="197"/>
  <c r="L68" i="197"/>
  <c r="D79" i="137"/>
  <c r="F75" i="193"/>
  <c r="D81" i="137"/>
  <c r="F75" i="195"/>
  <c r="D80" i="137"/>
  <c r="F75" i="194"/>
  <c r="F75" i="186"/>
  <c r="D72" i="137"/>
  <c r="I20" i="195"/>
  <c r="I49" i="195" s="1"/>
  <c r="C63" i="195" s="1"/>
  <c r="C66" i="195" s="1"/>
  <c r="I20" i="191"/>
  <c r="I49" i="191" s="1"/>
  <c r="C63" i="191" s="1"/>
  <c r="C66" i="191" s="1"/>
  <c r="I20" i="187"/>
  <c r="I49" i="187" s="1"/>
  <c r="C63" i="187" s="1"/>
  <c r="C66" i="187" s="1"/>
  <c r="I20" i="184"/>
  <c r="I49" i="184" s="1"/>
  <c r="C63" i="184" s="1"/>
  <c r="C66" i="184" s="1"/>
  <c r="I20" i="181"/>
  <c r="I49" i="181" s="1"/>
  <c r="C63" i="181" s="1"/>
  <c r="C66" i="181" s="1"/>
  <c r="I20" i="192"/>
  <c r="I49" i="192" s="1"/>
  <c r="C63" i="192" s="1"/>
  <c r="C66" i="192" s="1"/>
  <c r="I20" i="188"/>
  <c r="I49" i="188" s="1"/>
  <c r="C63" i="188" s="1"/>
  <c r="C66" i="188" s="1"/>
  <c r="I20" i="194"/>
  <c r="I49" i="194" s="1"/>
  <c r="C63" i="194" s="1"/>
  <c r="C66" i="194" s="1"/>
  <c r="I20" i="190"/>
  <c r="I49" i="190" s="1"/>
  <c r="C63" i="190" s="1"/>
  <c r="C66" i="190" s="1"/>
  <c r="I20" i="183"/>
  <c r="I49" i="183" s="1"/>
  <c r="C63" i="183" s="1"/>
  <c r="C66" i="183" s="1"/>
  <c r="I20" i="193"/>
  <c r="I49" i="193" s="1"/>
  <c r="C63" i="193" s="1"/>
  <c r="C66" i="193" s="1"/>
  <c r="I20" i="189"/>
  <c r="I49" i="189" s="1"/>
  <c r="C63" i="189" s="1"/>
  <c r="C66" i="189" s="1"/>
  <c r="I20" i="185"/>
  <c r="I49" i="185" s="1"/>
  <c r="C63" i="185" s="1"/>
  <c r="C66" i="185" s="1"/>
  <c r="I20" i="182"/>
  <c r="I49" i="182" s="1"/>
  <c r="C63" i="182" s="1"/>
  <c r="C66" i="182" s="1"/>
  <c r="I20" i="186"/>
  <c r="I49" i="186" s="1"/>
  <c r="C63" i="186" s="1"/>
  <c r="C66" i="186" s="1"/>
  <c r="I20" i="136"/>
  <c r="F75" i="187"/>
  <c r="D73" i="137"/>
  <c r="D68" i="137"/>
  <c r="F75" i="182"/>
  <c r="D74" i="137"/>
  <c r="F75" i="188"/>
  <c r="D78" i="137"/>
  <c r="F75" i="192"/>
  <c r="F75" i="191"/>
  <c r="D77" i="137"/>
  <c r="F75" i="181"/>
  <c r="F75" i="184"/>
  <c r="D70" i="137"/>
  <c r="F75" i="190"/>
  <c r="D76" i="137"/>
  <c r="D75" i="137"/>
  <c r="F75" i="189"/>
  <c r="D69" i="137"/>
  <c r="F75" i="183"/>
  <c r="F75" i="185"/>
  <c r="D71" i="137"/>
  <c r="I51" i="137"/>
  <c r="G51" i="137"/>
  <c r="F42" i="136"/>
  <c r="I61" i="137"/>
  <c r="I34" i="137"/>
  <c r="C42" i="136"/>
  <c r="E42" i="136"/>
  <c r="I48" i="136"/>
  <c r="D42" i="136"/>
  <c r="C60" i="136"/>
  <c r="C64" i="136"/>
  <c r="D54" i="136"/>
  <c r="I49" i="136" l="1"/>
  <c r="C63" i="136" s="1"/>
  <c r="C66" i="136" s="1"/>
  <c r="G69" i="193"/>
  <c r="G70" i="193" s="1"/>
  <c r="I61" i="193"/>
  <c r="I62" i="193"/>
  <c r="J61" i="193" s="1"/>
  <c r="G69" i="187"/>
  <c r="I62" i="187"/>
  <c r="J61" i="187" s="1"/>
  <c r="I61" i="187"/>
  <c r="I61" i="183"/>
  <c r="G69" i="183"/>
  <c r="I62" i="183"/>
  <c r="J61" i="183" s="1"/>
  <c r="I62" i="191"/>
  <c r="J61" i="191" s="1"/>
  <c r="I61" i="191"/>
  <c r="G69" i="191"/>
  <c r="I61" i="189"/>
  <c r="G69" i="189"/>
  <c r="I62" i="189"/>
  <c r="J61" i="189" s="1"/>
  <c r="I61" i="194"/>
  <c r="G69" i="194"/>
  <c r="I62" i="194"/>
  <c r="J61" i="194" s="1"/>
  <c r="I62" i="184"/>
  <c r="J61" i="184" s="1"/>
  <c r="I61" i="184"/>
  <c r="G69" i="184"/>
  <c r="G69" i="186"/>
  <c r="I61" i="186"/>
  <c r="I62" i="186"/>
  <c r="J61" i="186" s="1"/>
  <c r="I61" i="188"/>
  <c r="I62" i="188"/>
  <c r="J61" i="188" s="1"/>
  <c r="G69" i="188"/>
  <c r="G69" i="182"/>
  <c r="I62" i="182"/>
  <c r="J61" i="182" s="1"/>
  <c r="I61" i="182"/>
  <c r="G69" i="192"/>
  <c r="I62" i="192"/>
  <c r="J61" i="192" s="1"/>
  <c r="I61" i="192"/>
  <c r="I62" i="185"/>
  <c r="J61" i="185" s="1"/>
  <c r="I61" i="185"/>
  <c r="G69" i="185"/>
  <c r="I62" i="190"/>
  <c r="J61" i="190" s="1"/>
  <c r="G69" i="190"/>
  <c r="I61" i="190"/>
  <c r="I61" i="181"/>
  <c r="I62" i="181"/>
  <c r="J61" i="181" s="1"/>
  <c r="G69" i="181"/>
  <c r="I62" i="195"/>
  <c r="J61" i="195" s="1"/>
  <c r="G69" i="195"/>
  <c r="I61" i="195"/>
  <c r="C44" i="136"/>
  <c r="C59" i="136" s="1"/>
  <c r="C43" i="136"/>
  <c r="B54" i="136" s="1"/>
  <c r="F54" i="136"/>
  <c r="C62" i="136"/>
  <c r="J81" i="137"/>
  <c r="G67" i="185" l="1"/>
  <c r="G70" i="185"/>
  <c r="I74" i="185" s="1"/>
  <c r="I75" i="185" s="1"/>
  <c r="G67" i="192"/>
  <c r="G70" i="192"/>
  <c r="I74" i="192" s="1"/>
  <c r="I75" i="192" s="1"/>
  <c r="G70" i="181"/>
  <c r="I74" i="181" s="1"/>
  <c r="I75" i="181" s="1"/>
  <c r="G67" i="181"/>
  <c r="G67" i="190"/>
  <c r="G70" i="190"/>
  <c r="I74" i="190" s="1"/>
  <c r="I75" i="190" s="1"/>
  <c r="G70" i="186"/>
  <c r="I74" i="186" s="1"/>
  <c r="I75" i="186" s="1"/>
  <c r="G67" i="186"/>
  <c r="G70" i="189"/>
  <c r="I74" i="189" s="1"/>
  <c r="I75" i="189" s="1"/>
  <c r="G67" i="189"/>
  <c r="G70" i="195"/>
  <c r="I74" i="195" s="1"/>
  <c r="I75" i="195" s="1"/>
  <c r="G67" i="195"/>
  <c r="G67" i="182"/>
  <c r="G70" i="182"/>
  <c r="I74" i="182" s="1"/>
  <c r="I75" i="182" s="1"/>
  <c r="G70" i="191"/>
  <c r="I74" i="191" s="1"/>
  <c r="I75" i="191" s="1"/>
  <c r="G67" i="191"/>
  <c r="G67" i="183"/>
  <c r="G70" i="183"/>
  <c r="I74" i="183" s="1"/>
  <c r="I75" i="183" s="1"/>
  <c r="G70" i="187"/>
  <c r="I74" i="187" s="1"/>
  <c r="I75" i="187" s="1"/>
  <c r="G67" i="187"/>
  <c r="G70" i="188"/>
  <c r="I74" i="188" s="1"/>
  <c r="I75" i="188" s="1"/>
  <c r="G67" i="188"/>
  <c r="G70" i="184"/>
  <c r="I74" i="184" s="1"/>
  <c r="I75" i="184" s="1"/>
  <c r="G67" i="184"/>
  <c r="G67" i="194"/>
  <c r="G70" i="194"/>
  <c r="I74" i="194" s="1"/>
  <c r="I75" i="194" s="1"/>
  <c r="I74" i="193"/>
  <c r="I75" i="193" s="1"/>
  <c r="G67" i="193"/>
  <c r="H54" i="136"/>
  <c r="D74" i="136" s="1"/>
  <c r="D75" i="136" s="1"/>
  <c r="E75" i="136" s="1"/>
  <c r="G69" i="136"/>
  <c r="I61" i="136"/>
  <c r="I62" i="136"/>
  <c r="J61" i="136" s="1"/>
  <c r="J74" i="137"/>
  <c r="J76" i="137"/>
  <c r="J79" i="137"/>
  <c r="J68" i="137"/>
  <c r="K68" i="188" l="1"/>
  <c r="L67" i="188"/>
  <c r="L68" i="188"/>
  <c r="L67" i="189"/>
  <c r="K68" i="189"/>
  <c r="L68" i="189"/>
  <c r="L67" i="194"/>
  <c r="L68" i="194"/>
  <c r="K68" i="194"/>
  <c r="K68" i="183"/>
  <c r="L67" i="183"/>
  <c r="L68" i="183"/>
  <c r="L68" i="182"/>
  <c r="L67" i="182"/>
  <c r="K68" i="182"/>
  <c r="L68" i="190"/>
  <c r="K68" i="190"/>
  <c r="L67" i="190"/>
  <c r="L68" i="192"/>
  <c r="L67" i="192"/>
  <c r="K68" i="192"/>
  <c r="L68" i="193"/>
  <c r="L67" i="193"/>
  <c r="K68" i="193"/>
  <c r="L67" i="184"/>
  <c r="L68" i="184"/>
  <c r="K68" i="184"/>
  <c r="L67" i="187"/>
  <c r="K68" i="187"/>
  <c r="L68" i="187"/>
  <c r="K68" i="191"/>
  <c r="L67" i="191"/>
  <c r="L68" i="191"/>
  <c r="L68" i="195"/>
  <c r="L67" i="195"/>
  <c r="K68" i="195"/>
  <c r="L68" i="186"/>
  <c r="K68" i="186"/>
  <c r="L67" i="186"/>
  <c r="L67" i="181"/>
  <c r="K68" i="181"/>
  <c r="L68" i="181"/>
  <c r="L67" i="185"/>
  <c r="L68" i="185"/>
  <c r="K68" i="185"/>
  <c r="G70" i="136"/>
  <c r="I74" i="136" s="1"/>
  <c r="I75" i="136" s="1"/>
  <c r="G67" i="136"/>
  <c r="E74" i="136"/>
  <c r="F74" i="136" s="1"/>
  <c r="J82" i="137"/>
  <c r="J70" i="137"/>
  <c r="J73" i="137"/>
  <c r="J69" i="137"/>
  <c r="J80" i="137"/>
  <c r="J78" i="137"/>
  <c r="J72" i="137"/>
  <c r="J67" i="137"/>
  <c r="J71" i="137"/>
  <c r="J75" i="137"/>
  <c r="J77" i="137"/>
  <c r="D66" i="137" l="1"/>
  <c r="J66" i="137" s="1"/>
  <c r="K68" i="136"/>
  <c r="L68" i="136"/>
  <c r="L67" i="136"/>
  <c r="F75" i="136" l="1"/>
</calcChain>
</file>

<file path=xl/sharedStrings.xml><?xml version="1.0" encoding="utf-8"?>
<sst xmlns="http://schemas.openxmlformats.org/spreadsheetml/2006/main" count="4279" uniqueCount="419">
  <si>
    <t>A</t>
  </si>
  <si>
    <t>g</t>
  </si>
  <si>
    <t>B</t>
  </si>
  <si>
    <t>mg</t>
  </si>
  <si>
    <t>No</t>
  </si>
  <si>
    <t>Cilindro - botón</t>
  </si>
  <si>
    <t>Información del Cliente</t>
  </si>
  <si>
    <t xml:space="preserve">Dirección                       </t>
  </si>
  <si>
    <t xml:space="preserve">Ciudad                          </t>
  </si>
  <si>
    <t>Fecha de recepción</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</si>
  <si>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</si>
  <si>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</si>
  <si>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</si>
  <si>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</si>
  <si>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</si>
  <si>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</si>
  <si>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</si>
  <si>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</si>
  <si>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</si>
  <si>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</si>
  <si>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</si>
  <si>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</si>
  <si>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</si>
  <si>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</si>
  <si>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</si>
  <si>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</si>
  <si>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</si>
  <si>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</si>
  <si>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</si>
  <si>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</si>
  <si>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</si>
  <si>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</si>
  <si>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</si>
  <si>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</si>
  <si>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</si>
  <si>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</si>
  <si>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</si>
  <si>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</si>
  <si>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</si>
  <si>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</si>
  <si>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</si>
  <si>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</si>
  <si>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</si>
  <si>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</si>
  <si>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</si>
  <si>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</si>
  <si>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</si>
  <si>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</si>
  <si>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</si>
  <si>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</si>
  <si>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</si>
  <si>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</si>
  <si>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</si>
  <si>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</si>
  <si>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</si>
  <si>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</si>
  <si>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</si>
  <si>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</si>
  <si>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</si>
  <si>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</si>
  <si>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</si>
  <si>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</si>
  <si>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</si>
  <si>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</si>
  <si>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</si>
  <si>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</si>
  <si>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</si>
  <si>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</si>
  <si>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</si>
  <si>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</si>
  <si>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</si>
  <si>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</si>
  <si>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</si>
  <si>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</si>
  <si>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</si>
  <si>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</si>
  <si>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</si>
  <si>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</si>
  <si>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</si>
  <si>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</si>
  <si>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</si>
  <si>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</si>
  <si>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</si>
  <si>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</si>
  <si>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</si>
  <si>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</si>
  <si>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</si>
  <si>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</si>
  <si>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</si>
  <si>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</si>
  <si>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</si>
  <si>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</si>
  <si>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</si>
  <si>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</si>
  <si>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</si>
  <si>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</si>
  <si>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</si>
  <si>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</si>
  <si>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</si>
  <si>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</si>
  <si>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</si>
  <si>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</si>
  <si>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</si>
  <si>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</si>
  <si>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</si>
  <si>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</si>
  <si>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</si>
  <si>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</si>
  <si>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</si>
  <si>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</si>
  <si>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</si>
  <si>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</si>
  <si>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</si>
  <si>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</si>
  <si>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</si>
  <si>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</si>
  <si>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</si>
  <si>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</si>
  <si>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</si>
  <si>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</si>
  <si>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</si>
  <si>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</si>
  <si>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</si>
  <si>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</si>
  <si>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</si>
  <si>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</si>
  <si>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</si>
  <si>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</si>
  <si>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</si>
  <si>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</si>
  <si>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</si>
  <si>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</si>
  <si>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</si>
  <si>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</si>
  <si>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</si>
  <si>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</si>
  <si>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</si>
  <si>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</si>
  <si>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</si>
  <si>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</si>
  <si>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</si>
  <si>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</si>
  <si>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</si>
  <si>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</si>
  <si>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</si>
  <si>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</si>
  <si>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</si>
  <si>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</si>
  <si>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</si>
  <si>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</si>
  <si>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</si>
  <si>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</si>
  <si>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</si>
  <si>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</si>
  <si>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</si>
  <si>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</si>
  <si>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</si>
  <si>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</si>
  <si>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</si>
  <si>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</si>
  <si>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</si>
  <si>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</si>
  <si>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</si>
  <si>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</si>
  <si>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</si>
  <si>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</si>
  <si>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</si>
  <si>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Arcesio Velandia Carreño</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</si>
  <si>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</si>
  <si>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</si>
  <si>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</si>
  <si>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</si>
  <si>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</si>
  <si>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</si>
  <si>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</si>
  <si>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</si>
  <si>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</si>
  <si>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</si>
  <si>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</si>
  <si>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</si>
  <si>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</si>
  <si>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</si>
  <si>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</si>
  <si>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</si>
  <si>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</si>
  <si>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</si>
  <si>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</si>
  <si>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</si>
  <si>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</si>
  <si>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</si>
  <si>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</si>
  <si>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</si>
  <si>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AV</t>
  </si>
  <si>
    <t>LH</t>
  </si>
  <si>
    <t>EA</t>
  </si>
  <si>
    <t>20 kg</t>
  </si>
  <si>
    <t xml:space="preserve">Valor Nominal </t>
  </si>
  <si>
    <t xml:space="preserve">F1 R  1 g  </t>
  </si>
  <si>
    <t xml:space="preserve">F1 R  2 g  </t>
  </si>
  <si>
    <t xml:space="preserve">F1 R  2 g punto </t>
  </si>
  <si>
    <t>Incertidumbre   U=(k=2)</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</si>
  <si>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</si>
  <si>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</si>
  <si>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</si>
  <si>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</si>
  <si>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</si>
  <si>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</si>
  <si>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</si>
  <si>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</si>
  <si>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</si>
  <si>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</si>
  <si>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</si>
  <si>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</si>
  <si>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</si>
  <si>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</si>
  <si>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</si>
  <si>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</si>
  <si>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</si>
  <si>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</si>
  <si>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</si>
  <si>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</si>
  <si>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</si>
  <si>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</si>
  <si>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</si>
  <si>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</si>
  <si>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</si>
  <si>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</si>
  <si>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</si>
  <si>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</si>
  <si>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%Rh</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</si>
  <si>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</si>
  <si>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</si>
  <si>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</si>
  <si>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</si>
  <si>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</si>
  <si>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</si>
  <si>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</si>
  <si>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</si>
  <si>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</si>
  <si>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</si>
  <si>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</si>
  <si>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</si>
  <si>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</si>
  <si>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</si>
  <si>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</si>
  <si>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Promedios Corregidos</t>
  </si>
  <si>
    <t>Condiciones ambientales promedio corregidas</t>
  </si>
  <si>
    <t>1393 DK</t>
  </si>
  <si>
    <t>1392 DK</t>
  </si>
  <si>
    <t>1405 DK</t>
  </si>
  <si>
    <t xml:space="preserve">2.   LUGAR Y DIRECCIÓN DE CALIBRACIÓN </t>
  </si>
  <si>
    <t>3.  CÓDIGO INTERNO</t>
  </si>
  <si>
    <t>Ciudad de Origen</t>
  </si>
  <si>
    <t>Intervalo de Medición (g) Clase M1 1 g A 20 kg</t>
  </si>
  <si>
    <t xml:space="preserve">Solicitante                    </t>
  </si>
  <si>
    <t>Código interno</t>
  </si>
  <si>
    <t>Código Interno</t>
  </si>
  <si>
    <t>Nombre del Metrólogo</t>
  </si>
  <si>
    <t xml:space="preserve"> Metrólogo de Masa y Volumen</t>
  </si>
  <si>
    <t xml:space="preserve">kg/m³   </t>
  </si>
  <si>
    <t>Fecha de elaboración:</t>
  </si>
  <si>
    <t>Unidad</t>
  </si>
  <si>
    <t>E2   2 g AKJ</t>
  </si>
  <si>
    <t>E2   20 g AKA</t>
  </si>
  <si>
    <t xml:space="preserve">E2   200 g ALW </t>
  </si>
  <si>
    <t>Forma</t>
  </si>
  <si>
    <t>Material</t>
  </si>
  <si>
    <t>Densidad</t>
  </si>
  <si>
    <t>Valor</t>
  </si>
  <si>
    <t>Incertidumbre (±)</t>
  </si>
  <si>
    <t>°C m</t>
  </si>
  <si>
    <t>°C b</t>
  </si>
  <si>
    <t>%rH m</t>
  </si>
  <si>
    <t>%rH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</si>
  <si>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</si>
  <si>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</si>
  <si>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</si>
  <si>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</si>
  <si>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</si>
  <si>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</si>
  <si>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</si>
  <si>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</si>
  <si>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</si>
  <si>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</si>
  <si>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</si>
  <si>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</si>
  <si>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</si>
  <si>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</si>
  <si>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</si>
  <si>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</si>
  <si>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</si>
  <si>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</si>
  <si>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</si>
  <si>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</si>
  <si>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</si>
  <si>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</si>
  <si>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</si>
  <si>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</si>
  <si>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</si>
  <si>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</si>
  <si>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</si>
  <si>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</si>
  <si>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</si>
  <si>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</si>
  <si>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</si>
  <si>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</si>
  <si>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</si>
  <si>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</si>
  <si>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</si>
  <si>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</si>
  <si>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</si>
  <si>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</si>
  <si>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</si>
  <si>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</si>
  <si>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</si>
  <si>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</si>
  <si>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</si>
  <si>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</si>
  <si>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</si>
  <si>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</si>
  <si>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</si>
  <si>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</si>
  <si>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</si>
  <si>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</si>
  <si>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</si>
  <si>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</si>
  <si>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</si>
  <si>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</si>
  <si>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</si>
  <si>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</si>
  <si>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t>
  </si>
  <si>
    <t>±</t>
  </si>
  <si>
    <t xml:space="preserve">Valor Nominal  </t>
  </si>
  <si>
    <t>Pesa de 5 kg C</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</si>
  <si>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</si>
  <si>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</si>
  <si>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</si>
  <si>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</si>
  <si>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</si>
  <si>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</si>
  <si>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</si>
  <si>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</si>
  <si>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</si>
  <si>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</si>
  <si>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</si>
  <si>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</si>
  <si>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</si>
  <si>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</si>
  <si>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</si>
  <si>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</si>
  <si>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</si>
  <si>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</si>
  <si>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</si>
  <si>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</si>
  <si>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</si>
  <si>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5.   DESCRIPCIÓN DE LA (S) PESA (S) CALIBRADA (S)</t>
  </si>
  <si>
    <t>Identificación de la (s) pesa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</si>
  <si>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</si>
  <si>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</si>
  <si>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</si>
  <si>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del uso inadecuado del equipo calibrado.</t>
  </si>
  <si>
    <t>Se adhiere al equipo calibrado una estampilla identificada con el número del  certificado.</t>
  </si>
  <si>
    <t>Este certificado de calibración no puede ser reproducido parcial ni totalmente,  excepto  con  autorización  del  laboratorio  de la Superintendencia de Industria y Comercio.</t>
  </si>
  <si>
    <t>1500 DK</t>
  </si>
  <si>
    <t>1504 DK</t>
  </si>
  <si>
    <t>Juego de pesas de 1 g a 5 kg</t>
  </si>
  <si>
    <t xml:space="preserve"> Error </t>
  </si>
  <si>
    <t xml:space="preserve">Incertidumbre de la medición ± U (k=2) </t>
  </si>
  <si>
    <t xml:space="preserve">EMP Clase M1 ± </t>
  </si>
  <si>
    <t xml:space="preserve">Acero inoxidable </t>
  </si>
  <si>
    <t>Acero inoxidable.</t>
  </si>
  <si>
    <t>Lugar y dirección de calibración</t>
  </si>
  <si>
    <t xml:space="preserve">Pesa de 20 kg </t>
  </si>
  <si>
    <t xml:space="preserve">Pesa de 10 kg </t>
  </si>
  <si>
    <t>INM 4216</t>
  </si>
  <si>
    <t>INM 4217</t>
  </si>
  <si>
    <t>INM 2346</t>
  </si>
  <si>
    <t xml:space="preserve"> </t>
  </si>
  <si>
    <t>2019-09-24 - / 2019-09-25 -    2019-08-25</t>
  </si>
  <si>
    <t>INM 4216 - INM 4217 -  INM 2346</t>
  </si>
  <si>
    <t xml:space="preserve">E M P </t>
  </si>
  <si>
    <t>Juego de pesas de 1 g a 10 kg</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</si>
  <si>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</si>
  <si>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</si>
  <si>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</si>
  <si>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</si>
  <si>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</si>
  <si>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</si>
  <si>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</si>
  <si>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</si>
  <si>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</si>
  <si>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</si>
  <si>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</si>
  <si>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</si>
  <si>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</si>
  <si>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Incertidumbre expandida de la medición   U (k=2) </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</si>
  <si>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</si>
  <si>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</si>
  <si>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</si>
  <si>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</si>
  <si>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t>N °  Certificado adherido</t>
  </si>
  <si>
    <t>XXXX-XX-XX</t>
  </si>
  <si>
    <t>Responsable de la Direccion Tecnica</t>
  </si>
  <si>
    <t xml:space="preserve"> Sustituto del Responsable de la Direccion Tecnica</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</si>
  <si>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</si>
  <si>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</si>
  <si>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</si>
  <si>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</si>
  <si>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</si>
  <si>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</si>
  <si>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</si>
  <si>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Unidades en   " °C ,  rH%  </t>
    </r>
    <r>
      <rPr>
        <sz val="14"/>
        <rFont val="Arial"/>
        <family val="2"/>
      </rPr>
      <t>y</t>
    </r>
    <r>
      <rPr>
        <b/>
        <sz val="14"/>
        <rFont val="Arial"/>
        <family val="2"/>
      </rPr>
      <t xml:space="preserve"> hPa " </t>
    </r>
    <r>
      <rPr>
        <sz val="14"/>
        <rFont val="Arial"/>
        <family val="2"/>
      </rPr>
      <t xml:space="preserve"> según corresponda</t>
    </r>
  </si>
  <si>
    <r>
      <t xml:space="preserve">Resolución </t>
    </r>
    <r>
      <rPr>
        <b/>
        <i/>
        <sz val="10"/>
        <rFont val="Arial"/>
        <family val="2"/>
      </rPr>
      <t>d</t>
    </r>
  </si>
  <si>
    <r>
      <t>kg m</t>
    </r>
    <r>
      <rPr>
        <vertAlign val="superscript"/>
        <sz val="12"/>
        <rFont val="Arial"/>
        <family val="2"/>
      </rPr>
      <t>-3</t>
    </r>
  </si>
  <si>
    <t>LCP-XXX-XX</t>
  </si>
  <si>
    <t>Laboratorios de calibración masa y volumen SIC, avenida carrera 50 # 26-55, int 2, INM piso 5.</t>
  </si>
  <si>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</si>
  <si>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rH)</t>
  </si>
  <si>
    <t>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</si>
</sst>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yyyy\-mm\-dd;@"/>
    <numFmt numFmtId="165" formatCode="0.000"/>
    <numFmt numFmtId="166" formatCode="0.0"/>
    <numFmt numFmtId="167" formatCode="0.00000"/>
    <numFmt numFmtId="168" formatCode="0.0000"/>
    <numFmt numFmtId="169" formatCode="[$-240A]hh:mm:ss\ AM/PM;@"/>
    <numFmt numFmtId="170" formatCode="0_ &quot;kg&quot;"/>
    <numFmt numFmtId="171" formatCode="0_ &quot;g&quot;"/>
    <numFmt numFmtId="172" formatCode="0\ &quot;g&quot;"/>
    <numFmt numFmtId="173" formatCode="0\ &quot;g *&quot;"/>
    <numFmt numFmtId="174" formatCode="\1\ &quot;kg&quot;"/>
    <numFmt numFmtId="175" formatCode="\2\ &quot;kg&quot;"/>
    <numFmt numFmtId="176" formatCode="\2\ &quot;kg *&quot;"/>
    <numFmt numFmtId="177" formatCode="\5\ &quot;kg&quot;"/>
    <numFmt numFmtId="178" formatCode="0\ &quot;kg&quot;"/>
    <numFmt numFmtId="179" formatCode="\5\ &quot;kg C&quot;"/>
    <numFmt numFmtId="180" formatCode="0\ &quot;kg C&quot;"/>
    <numFmt numFmtId="181" formatCode="#,##0.0"/>
    <numFmt numFmtId="182" formatCode="0\ &quot;mg&quot;"/>
    <numFmt numFmtId="183" formatCode="0.0\ &quot;mg&quot;"/>
    <numFmt numFmtId="184" formatCode="0.00\ &quot;g&quot;"/>
    <numFmt numFmtId="185" formatCode="#,##0.000"/>
    <numFmt numFmtId="186" formatCode="0\ 000"/>
    <numFmt numFmtId="187" formatCode="0.0000\ &quot;g&quot;"/>
    <numFmt numFmtId="188" formatCode="#\ ##0.00"/>
  </numFmts>
  <fonts count="70" x14ac:knownFonts="1">
    <font>
      <sz val="11"/>
      <color theme="1"/>
      <name val="Calibri"/>
      <family val="2"/>
      <scheme val="minor"/>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1"/>
      <name val="Arial"/>
      <family val="2"/>
    </font>
    <font>
      <b/>
      <sz val="12"/>
      <color theme="0"/>
      <name val="Arial"/>
      <family val="2"/>
    </font>
    <font>
      <sz val="10"/>
      <color theme="0"/>
      <name val="Arial"/>
      <family val="2"/>
    </font>
    <font>
      <sz val="11"/>
      <color theme="1"/>
      <name val="Calibri"/>
      <family val="2"/>
      <scheme val="minor"/>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6"/>
      <color theme="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sz val="11"/>
      <color theme="0"/>
      <name val="Arial"/>
      <family val="2"/>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9">
    <xf numFmtId="0" fontId="0" fillId="0" borderId="0"/>
    <xf numFmtId="0" fontId="1" fillId="2" borderId="0" applyNumberFormat="0" applyBorder="0" applyAlignment="0" applyProtection="0"/>
    <xf numFmtId="2" fontId="2" fillId="14" borderId="0">
      <protection hidden="1"/>
    </xf>
    <xf numFmtId="2" fontId="2" fillId="16" borderId="22">
      <alignment horizontal="center" vertical="center"/>
      <protection hidden="1"/>
    </xf>
    <xf numFmtId="2" fontId="2" fillId="17" borderId="22">
      <alignment horizontal="center" vertical="center"/>
      <protection hidden="1"/>
    </xf>
    <xf numFmtId="2" fontId="2" fillId="18" borderId="22">
      <alignment horizontal="center" vertical="center"/>
      <protection hidden="1"/>
    </xf>
    <xf numFmtId="2" fontId="2" fillId="19" borderId="22">
      <alignment horizontal="center" vertical="center"/>
      <protection hidden="1"/>
    </xf>
    <xf numFmtId="9" fontId="44" fillId="0" borderId="0" applyFont="0" applyFill="0" applyBorder="0" applyAlignment="0" applyProtection="0"/>
    <xf numFmtId="164" fontId="2" fillId="26" borderId="0">
      <alignment horizontal="center" vertical="center"/>
      <protection hidden="1"/>
    </xf>
  </cellStyleXfs>
  <cellXfs count="1366">
    <xf numFmtId="0" fontId="0" fillId="0" borderId="0" xfId="0"/>
    <xf numFmtId="166" fontId="27" fillId="4" borderId="8" xfId="0" applyNumberFormat="1" applyFont="1" applyFill="1" applyBorder="1" applyAlignment="1" applyProtection="1">
      <alignment horizontal="center" vertical="center"/>
      <protection locked="0" hidden="1"/>
    </xf>
    <xf numFmtId="169" fontId="30" fillId="4" borderId="8" xfId="0" applyNumberFormat="1" applyFont="1" applyFill="1" applyBorder="1" applyAlignment="1" applyProtection="1">
      <alignment horizontal="center" vertical="center"/>
      <protection locked="0" hidden="1"/>
    </xf>
    <xf numFmtId="166" fontId="27" fillId="11" borderId="8" xfId="0" applyNumberFormat="1" applyFont="1" applyFill="1" applyBorder="1" applyAlignment="1" applyProtection="1">
      <alignment horizontal="center" vertical="center"/>
      <protection locked="0" hidden="1"/>
    </xf>
    <xf numFmtId="166" fontId="27" fillId="11" borderId="9" xfId="0" applyNumberFormat="1" applyFont="1" applyFill="1" applyBorder="1" applyAlignment="1" applyProtection="1">
      <alignment horizontal="center" vertical="center" wrapText="1"/>
      <protection locked="0" hidden="1"/>
    </xf>
    <xf numFmtId="169" fontId="30" fillId="4" borderId="7" xfId="0" applyNumberFormat="1" applyFont="1" applyFill="1" applyBorder="1" applyAlignment="1" applyProtection="1">
      <alignment horizontal="center" vertical="center"/>
      <protection locked="0" hidden="1"/>
    </xf>
    <xf numFmtId="2" fontId="2" fillId="14" borderId="22" xfId="2" applyBorder="1" applyAlignment="1" applyProtection="1">
      <alignment horizontal="center" vertical="center" wrapText="1"/>
      <protection locked="0" hidden="1"/>
    </xf>
    <xf numFmtId="1" fontId="2" fillId="14" borderId="16" xfId="2" applyNumberFormat="1" applyBorder="1" applyAlignment="1" applyProtection="1">
      <alignment horizontal="center" vertical="center"/>
      <protection locked="0" hidden="1"/>
    </xf>
    <xf numFmtId="1" fontId="2" fillId="14" borderId="38" xfId="2" applyNumberFormat="1" applyBorder="1" applyAlignment="1" applyProtection="1">
      <alignment horizontal="center" vertical="center"/>
      <protection locked="0" hidden="1"/>
    </xf>
    <xf numFmtId="2" fontId="2" fillId="14" borderId="22" xfId="2" applyBorder="1" applyAlignment="1" applyProtection="1">
      <alignment horizontal="center" vertical="center"/>
      <protection locked="0" hidden="1"/>
    </xf>
    <xf numFmtId="0" fontId="2" fillId="11" borderId="22" xfId="0" applyFont="1" applyFill="1" applyBorder="1" applyAlignment="1" applyProtection="1">
      <alignment horizontal="center" vertical="center"/>
      <protection locked="0" hidden="1"/>
    </xf>
    <xf numFmtId="0" fontId="12" fillId="0" borderId="0" xfId="0" applyFont="1" applyFill="1" applyBorder="1" applyAlignment="1" applyProtection="1">
      <alignment vertical="center"/>
    </xf>
    <xf numFmtId="0" fontId="2" fillId="0" borderId="0" xfId="0" applyFont="1" applyProtection="1"/>
    <xf numFmtId="2" fontId="2" fillId="3" borderId="26" xfId="0" applyNumberFormat="1" applyFont="1" applyFill="1" applyBorder="1" applyAlignment="1" applyProtection="1"/>
    <xf numFmtId="2" fontId="2" fillId="3" borderId="0" xfId="0" applyNumberFormat="1" applyFont="1" applyFill="1" applyBorder="1" applyAlignment="1" applyProtection="1"/>
    <xf numFmtId="2" fontId="2" fillId="0" borderId="0" xfId="0" applyNumberFormat="1" applyFont="1" applyProtection="1"/>
    <xf numFmtId="2" fontId="30" fillId="0" borderId="0" xfId="0" applyNumberFormat="1" applyFont="1" applyProtection="1"/>
    <xf numFmtId="2" fontId="31" fillId="8" borderId="7" xfId="1" applyNumberFormat="1" applyFont="1" applyFill="1" applyBorder="1" applyAlignment="1" applyProtection="1">
      <alignment horizontal="center" vertical="center" wrapText="1"/>
    </xf>
    <xf numFmtId="2" fontId="31" fillId="8" borderId="8" xfId="1" applyNumberFormat="1" applyFont="1" applyFill="1" applyBorder="1" applyAlignment="1" applyProtection="1">
      <alignment horizontal="center" vertical="center" wrapText="1"/>
    </xf>
    <xf numFmtId="2" fontId="7" fillId="8" borderId="8" xfId="1" applyNumberFormat="1" applyFont="1" applyFill="1" applyBorder="1" applyAlignment="1" applyProtection="1">
      <alignment horizontal="center" vertical="center" wrapText="1"/>
    </xf>
    <xf numFmtId="2" fontId="6" fillId="8" borderId="8" xfId="0" applyNumberFormat="1" applyFont="1" applyFill="1" applyBorder="1" applyAlignment="1" applyProtection="1">
      <alignment horizontal="center" vertical="center" wrapText="1"/>
    </xf>
    <xf numFmtId="2" fontId="7" fillId="8" borderId="30" xfId="1" applyNumberFormat="1" applyFont="1" applyFill="1" applyBorder="1" applyAlignment="1" applyProtection="1">
      <alignment horizontal="center" vertical="center" wrapText="1"/>
    </xf>
    <xf numFmtId="14" fontId="3" fillId="13" borderId="43"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2" fontId="2" fillId="0" borderId="0" xfId="0" applyNumberFormat="1" applyFont="1" applyFill="1" applyBorder="1" applyProtection="1"/>
    <xf numFmtId="2" fontId="2" fillId="3" borderId="0" xfId="0" applyNumberFormat="1" applyFont="1" applyFill="1" applyBorder="1" applyProtection="1"/>
    <xf numFmtId="0" fontId="2" fillId="0" borderId="0" xfId="0" applyFont="1" applyBorder="1" applyProtection="1"/>
    <xf numFmtId="0" fontId="6" fillId="6" borderId="11" xfId="0" applyFont="1" applyFill="1" applyBorder="1" applyAlignment="1" applyProtection="1">
      <alignment vertical="center"/>
    </xf>
    <xf numFmtId="0" fontId="3" fillId="9" borderId="32" xfId="0" applyFont="1" applyFill="1" applyBorder="1" applyAlignment="1" applyProtection="1">
      <alignment horizontal="center" vertical="center"/>
    </xf>
    <xf numFmtId="0" fontId="6" fillId="8" borderId="32" xfId="0" applyFont="1" applyFill="1" applyBorder="1" applyAlignment="1" applyProtection="1">
      <alignment vertical="center"/>
    </xf>
    <xf numFmtId="0" fontId="3" fillId="9" borderId="33" xfId="0" applyFont="1" applyFill="1" applyBorder="1" applyAlignment="1" applyProtection="1">
      <alignment horizontal="center" vertical="center"/>
    </xf>
    <xf numFmtId="0" fontId="3" fillId="3" borderId="0" xfId="0" applyFont="1" applyFill="1" applyBorder="1" applyProtection="1"/>
    <xf numFmtId="0" fontId="6" fillId="6" borderId="32" xfId="0" applyFont="1" applyFill="1" applyBorder="1" applyAlignment="1" applyProtection="1">
      <alignment vertical="center"/>
    </xf>
    <xf numFmtId="0" fontId="2" fillId="3" borderId="0" xfId="0" applyFont="1" applyFill="1" applyBorder="1" applyProtection="1"/>
    <xf numFmtId="0" fontId="6" fillId="6" borderId="3" xfId="0" applyFont="1" applyFill="1" applyBorder="1" applyAlignment="1" applyProtection="1">
      <alignment vertical="center"/>
    </xf>
    <xf numFmtId="0" fontId="3" fillId="9" borderId="2" xfId="0" applyFont="1" applyFill="1" applyBorder="1" applyAlignment="1" applyProtection="1">
      <alignment horizontal="center" vertical="center"/>
    </xf>
    <xf numFmtId="0" fontId="6" fillId="6" borderId="2" xfId="0" applyFont="1" applyFill="1" applyBorder="1" applyAlignment="1" applyProtection="1">
      <alignment vertical="center"/>
    </xf>
    <xf numFmtId="0" fontId="3" fillId="9" borderId="10" xfId="0" applyFont="1" applyFill="1" applyBorder="1" applyAlignment="1" applyProtection="1">
      <alignment horizontal="center" vertical="center"/>
    </xf>
    <xf numFmtId="0" fontId="6" fillId="6" borderId="3" xfId="0" applyFont="1" applyFill="1" applyBorder="1" applyAlignment="1" applyProtection="1">
      <alignment vertical="center" wrapText="1"/>
    </xf>
    <xf numFmtId="0" fontId="6" fillId="6" borderId="2" xfId="0" applyFont="1" applyFill="1" applyBorder="1" applyAlignment="1" applyProtection="1">
      <alignment horizontal="center" vertical="center" wrapText="1"/>
    </xf>
    <xf numFmtId="164" fontId="3" fillId="9" borderId="10" xfId="0" applyNumberFormat="1" applyFont="1" applyFill="1" applyBorder="1" applyAlignment="1" applyProtection="1">
      <alignment horizontal="center" vertical="center"/>
    </xf>
    <xf numFmtId="0" fontId="2" fillId="3" borderId="0" xfId="0" applyFont="1" applyFill="1" applyProtection="1"/>
    <xf numFmtId="0" fontId="28" fillId="9" borderId="10"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 fillId="3" borderId="33" xfId="0" applyFont="1" applyFill="1" applyBorder="1" applyAlignment="1" applyProtection="1">
      <alignment vertical="center"/>
    </xf>
    <xf numFmtId="0" fontId="6" fillId="6" borderId="12" xfId="0" applyFont="1" applyFill="1" applyBorder="1" applyAlignment="1" applyProtection="1">
      <alignment vertical="center" wrapText="1"/>
    </xf>
    <xf numFmtId="0" fontId="3" fillId="8" borderId="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13" fillId="0" borderId="0" xfId="0" applyFont="1" applyBorder="1" applyProtection="1"/>
    <xf numFmtId="0" fontId="13" fillId="3" borderId="0" xfId="0" applyFont="1" applyFill="1" applyBorder="1" applyProtection="1"/>
    <xf numFmtId="0" fontId="13" fillId="0" borderId="0" xfId="0" applyFont="1" applyProtection="1"/>
    <xf numFmtId="0" fontId="14" fillId="3" borderId="25" xfId="0" applyFont="1" applyFill="1" applyBorder="1" applyAlignment="1" applyProtection="1">
      <alignment horizontal="center" vertical="center"/>
    </xf>
    <xf numFmtId="0" fontId="14" fillId="3" borderId="26"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6" fillId="6" borderId="15" xfId="0" applyFont="1" applyFill="1" applyBorder="1" applyAlignment="1" applyProtection="1">
      <alignment vertical="center" wrapText="1"/>
    </xf>
    <xf numFmtId="166" fontId="6" fillId="6" borderId="9" xfId="0" applyNumberFormat="1" applyFont="1" applyFill="1" applyBorder="1" applyAlignment="1" applyProtection="1">
      <alignment vertical="center" wrapText="1"/>
    </xf>
    <xf numFmtId="0" fontId="22" fillId="6" borderId="5" xfId="0" applyFont="1" applyFill="1" applyBorder="1" applyAlignment="1" applyProtection="1">
      <alignment horizontal="center" vertical="center"/>
    </xf>
    <xf numFmtId="0" fontId="22" fillId="6" borderId="7" xfId="0" applyFont="1" applyFill="1" applyBorder="1" applyAlignment="1" applyProtection="1">
      <alignment vertical="center" wrapText="1"/>
    </xf>
    <xf numFmtId="166" fontId="6" fillId="6" borderId="8" xfId="0" applyNumberFormat="1" applyFont="1" applyFill="1" applyBorder="1" applyAlignment="1" applyProtection="1">
      <alignment vertical="center" wrapText="1"/>
    </xf>
    <xf numFmtId="0" fontId="13" fillId="3" borderId="26" xfId="0" applyFont="1" applyFill="1" applyBorder="1" applyProtection="1"/>
    <xf numFmtId="0" fontId="13" fillId="3" borderId="28" xfId="0" applyFont="1" applyFill="1" applyBorder="1" applyProtection="1"/>
    <xf numFmtId="0" fontId="22" fillId="6" borderId="38" xfId="0" applyFont="1" applyFill="1" applyBorder="1" applyAlignment="1" applyProtection="1">
      <alignment horizontal="center" vertical="center"/>
    </xf>
    <xf numFmtId="0" fontId="13" fillId="3" borderId="29" xfId="0" applyFont="1" applyFill="1" applyBorder="1" applyAlignment="1" applyProtection="1">
      <alignment vertical="center"/>
    </xf>
    <xf numFmtId="0" fontId="22" fillId="6" borderId="39"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167" fontId="2" fillId="6" borderId="2" xfId="0" applyNumberFormat="1" applyFont="1" applyFill="1" applyBorder="1" applyAlignment="1" applyProtection="1">
      <alignment horizontal="center" vertical="center"/>
    </xf>
    <xf numFmtId="0" fontId="22" fillId="6" borderId="42" xfId="0" applyFont="1" applyFill="1" applyBorder="1" applyAlignment="1" applyProtection="1">
      <alignment horizontal="center" vertical="center"/>
    </xf>
    <xf numFmtId="0" fontId="4" fillId="5" borderId="7" xfId="0" applyFont="1" applyFill="1" applyBorder="1" applyAlignment="1" applyProtection="1">
      <alignment horizontal="center" vertical="top" wrapText="1"/>
    </xf>
    <xf numFmtId="0" fontId="4" fillId="5" borderId="43" xfId="0" applyFont="1" applyFill="1" applyBorder="1" applyAlignment="1" applyProtection="1">
      <alignment horizontal="center" vertical="center" wrapText="1"/>
    </xf>
    <xf numFmtId="11" fontId="22" fillId="6" borderId="23" xfId="0" applyNumberFormat="1" applyFont="1" applyFill="1" applyBorder="1" applyAlignment="1" applyProtection="1">
      <alignment horizontal="center" vertical="center"/>
    </xf>
    <xf numFmtId="165" fontId="13" fillId="3" borderId="0" xfId="0" applyNumberFormat="1" applyFont="1" applyFill="1" applyBorder="1" applyProtection="1"/>
    <xf numFmtId="168" fontId="22" fillId="6" borderId="4" xfId="0" applyNumberFormat="1" applyFont="1" applyFill="1" applyBorder="1" applyAlignment="1" applyProtection="1">
      <alignment horizontal="center" vertical="center"/>
    </xf>
    <xf numFmtId="0" fontId="22" fillId="6" borderId="35" xfId="0" applyFont="1" applyFill="1" applyBorder="1" applyAlignment="1" applyProtection="1">
      <alignment horizontal="center" vertical="center"/>
    </xf>
    <xf numFmtId="2" fontId="22" fillId="6" borderId="4" xfId="0" applyNumberFormat="1" applyFont="1" applyFill="1" applyBorder="1" applyAlignment="1" applyProtection="1">
      <alignment horizontal="center" vertical="center"/>
    </xf>
    <xf numFmtId="0" fontId="2" fillId="6" borderId="58" xfId="0" applyFont="1" applyFill="1" applyBorder="1" applyAlignment="1" applyProtection="1">
      <alignment horizontal="center" wrapText="1"/>
    </xf>
    <xf numFmtId="0" fontId="2" fillId="6" borderId="54" xfId="0" applyFont="1" applyFill="1" applyBorder="1" applyAlignment="1" applyProtection="1">
      <alignment horizontal="center"/>
    </xf>
    <xf numFmtId="0" fontId="2" fillId="6" borderId="48" xfId="0" applyFont="1" applyFill="1" applyBorder="1" applyAlignment="1" applyProtection="1">
      <alignment horizontal="center" wrapText="1"/>
    </xf>
    <xf numFmtId="0" fontId="24" fillId="6" borderId="54" xfId="0" applyFont="1" applyFill="1" applyBorder="1" applyAlignment="1" applyProtection="1">
      <alignment horizontal="center" vertical="center"/>
    </xf>
    <xf numFmtId="167" fontId="2" fillId="6" borderId="36" xfId="0" applyNumberFormat="1"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37" xfId="0" applyFont="1" applyFill="1" applyBorder="1" applyAlignment="1" applyProtection="1">
      <alignment horizontal="center"/>
    </xf>
    <xf numFmtId="0" fontId="2" fillId="7" borderId="19" xfId="0" applyFont="1" applyFill="1" applyBorder="1" applyAlignment="1" applyProtection="1">
      <alignment horizontal="center" vertical="center"/>
    </xf>
    <xf numFmtId="1" fontId="2" fillId="7" borderId="14" xfId="0" applyNumberFormat="1" applyFont="1" applyFill="1" applyBorder="1" applyAlignment="1" applyProtection="1">
      <alignment horizontal="center" vertical="center"/>
    </xf>
    <xf numFmtId="0" fontId="22" fillId="6" borderId="37" xfId="0" applyFont="1" applyFill="1" applyBorder="1" applyProtection="1"/>
    <xf numFmtId="167" fontId="22" fillId="6" borderId="4" xfId="0" applyNumberFormat="1" applyFont="1" applyFill="1" applyBorder="1" applyAlignment="1" applyProtection="1">
      <alignment horizontal="center" vertical="center"/>
    </xf>
    <xf numFmtId="165" fontId="2" fillId="3" borderId="0" xfId="0" applyNumberFormat="1" applyFont="1" applyFill="1" applyAlignment="1" applyProtection="1">
      <alignment horizontal="center" vertical="center" wrapText="1"/>
    </xf>
    <xf numFmtId="165" fontId="2" fillId="8" borderId="2" xfId="0" applyNumberFormat="1" applyFont="1" applyFill="1" applyBorder="1" applyAlignment="1" applyProtection="1">
      <alignment horizontal="center" vertical="center"/>
    </xf>
    <xf numFmtId="165" fontId="2" fillId="6" borderId="2" xfId="0" applyNumberFormat="1" applyFont="1" applyFill="1" applyBorder="1" applyAlignment="1" applyProtection="1">
      <alignment horizontal="center" vertical="center"/>
    </xf>
    <xf numFmtId="0" fontId="13" fillId="3" borderId="25" xfId="0" applyFont="1" applyFill="1" applyBorder="1" applyAlignment="1" applyProtection="1">
      <alignment vertical="center" wrapText="1"/>
    </xf>
    <xf numFmtId="0" fontId="13" fillId="3" borderId="24" xfId="0" applyFont="1" applyFill="1" applyBorder="1" applyAlignment="1" applyProtection="1">
      <alignment vertical="center" wrapText="1"/>
    </xf>
    <xf numFmtId="1" fontId="2" fillId="6" borderId="3" xfId="0" applyNumberFormat="1" applyFont="1" applyFill="1" applyBorder="1" applyAlignment="1" applyProtection="1">
      <alignment horizontal="center" vertical="center"/>
    </xf>
    <xf numFmtId="0" fontId="22" fillId="6" borderId="61" xfId="0" applyFont="1" applyFill="1" applyBorder="1" applyAlignment="1" applyProtection="1">
      <alignment horizontal="center" vertical="center" wrapText="1"/>
    </xf>
    <xf numFmtId="0" fontId="22" fillId="6" borderId="60" xfId="0" applyFont="1" applyFill="1" applyBorder="1" applyAlignment="1" applyProtection="1">
      <alignment vertical="center" wrapText="1"/>
    </xf>
    <xf numFmtId="166" fontId="2" fillId="8" borderId="12" xfId="0" applyNumberFormat="1" applyFont="1" applyFill="1" applyBorder="1" applyAlignment="1" applyProtection="1">
      <alignment horizontal="center" vertical="center" wrapText="1"/>
    </xf>
    <xf numFmtId="166" fontId="2" fillId="8" borderId="5" xfId="0" applyNumberFormat="1" applyFont="1" applyFill="1" applyBorder="1" applyAlignment="1" applyProtection="1">
      <alignment horizontal="center" vertical="center" wrapText="1"/>
    </xf>
    <xf numFmtId="166" fontId="2" fillId="8" borderId="6" xfId="0" applyNumberFormat="1" applyFont="1" applyFill="1" applyBorder="1" applyAlignment="1" applyProtection="1">
      <alignment horizontal="center" vertical="center" wrapText="1"/>
    </xf>
    <xf numFmtId="1" fontId="2" fillId="8" borderId="12" xfId="0" applyNumberFormat="1" applyFont="1" applyFill="1" applyBorder="1" applyAlignment="1" applyProtection="1">
      <alignment horizontal="center" vertical="center"/>
    </xf>
    <xf numFmtId="165" fontId="2" fillId="8" borderId="5" xfId="0" applyNumberFormat="1" applyFont="1" applyFill="1" applyBorder="1" applyAlignment="1" applyProtection="1">
      <alignment horizontal="center" vertical="center"/>
    </xf>
    <xf numFmtId="167" fontId="2" fillId="8" borderId="5" xfId="0" applyNumberFormat="1" applyFont="1" applyFill="1" applyBorder="1" applyAlignment="1" applyProtection="1">
      <alignment horizontal="center" vertical="center"/>
    </xf>
    <xf numFmtId="166" fontId="2" fillId="8" borderId="11" xfId="0" applyNumberFormat="1" applyFont="1" applyFill="1" applyBorder="1" applyAlignment="1" applyProtection="1">
      <alignment horizontal="center" vertical="center" wrapText="1"/>
    </xf>
    <xf numFmtId="166" fontId="2" fillId="8" borderId="32" xfId="0" applyNumberFormat="1" applyFont="1" applyFill="1" applyBorder="1" applyAlignment="1" applyProtection="1">
      <alignment horizontal="center" vertical="center" wrapText="1"/>
    </xf>
    <xf numFmtId="166" fontId="2" fillId="8" borderId="33" xfId="0" applyNumberFormat="1" applyFont="1" applyFill="1" applyBorder="1" applyAlignment="1" applyProtection="1">
      <alignment horizontal="center" vertical="center" wrapText="1"/>
    </xf>
    <xf numFmtId="0" fontId="22" fillId="6" borderId="27"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6" fillId="6" borderId="49"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30" fillId="9" borderId="8" xfId="0" applyFont="1" applyFill="1" applyBorder="1" applyAlignment="1" applyProtection="1">
      <alignment horizontal="center" vertical="center" wrapText="1"/>
    </xf>
    <xf numFmtId="0" fontId="6" fillId="6" borderId="8" xfId="0" applyFont="1" applyFill="1" applyBorder="1" applyAlignment="1" applyProtection="1">
      <alignment horizontal="left" vertical="center" wrapText="1"/>
    </xf>
    <xf numFmtId="1" fontId="30" fillId="9" borderId="8" xfId="0" applyNumberFormat="1" applyFont="1" applyFill="1" applyBorder="1" applyAlignment="1" applyProtection="1">
      <alignment horizontal="center" vertical="center" wrapText="1"/>
    </xf>
    <xf numFmtId="0" fontId="30" fillId="6" borderId="8" xfId="0" applyFont="1" applyFill="1" applyBorder="1" applyAlignment="1" applyProtection="1">
      <alignment horizontal="left" vertical="center" wrapText="1"/>
    </xf>
    <xf numFmtId="0" fontId="30" fillId="9" borderId="49" xfId="0" applyFont="1" applyFill="1" applyBorder="1" applyAlignment="1" applyProtection="1">
      <alignment horizontal="center" vertical="center" wrapText="1"/>
    </xf>
    <xf numFmtId="168" fontId="38" fillId="8" borderId="13" xfId="0" applyNumberFormat="1"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168" fontId="36" fillId="11" borderId="5" xfId="0" applyNumberFormat="1" applyFont="1" applyFill="1" applyBorder="1" applyAlignment="1">
      <alignment horizontal="center" vertical="center"/>
    </xf>
    <xf numFmtId="0" fontId="30" fillId="9" borderId="68" xfId="0" applyFont="1" applyFill="1" applyBorder="1" applyAlignment="1" applyProtection="1">
      <alignment horizontal="center" vertical="center" wrapText="1"/>
    </xf>
    <xf numFmtId="0" fontId="22" fillId="8" borderId="44" xfId="0" applyFont="1" applyFill="1" applyBorder="1" applyAlignment="1" applyProtection="1">
      <alignment horizontal="center" vertical="center"/>
    </xf>
    <xf numFmtId="168" fontId="36" fillId="11" borderId="3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22" fillId="6" borderId="2" xfId="0" applyFont="1" applyFill="1" applyBorder="1" applyAlignment="1" applyProtection="1">
      <alignment horizontal="center" vertical="center"/>
    </xf>
    <xf numFmtId="0" fontId="2" fillId="6" borderId="63" xfId="0" applyFont="1" applyFill="1" applyBorder="1" applyAlignment="1" applyProtection="1">
      <alignment horizontal="center" vertical="center"/>
    </xf>
    <xf numFmtId="2" fontId="2" fillId="0" borderId="0" xfId="0" applyNumberFormat="1" applyFont="1" applyProtection="1">
      <protection hidden="1"/>
    </xf>
    <xf numFmtId="2" fontId="2" fillId="0" borderId="0" xfId="0" applyNumberFormat="1" applyFont="1" applyFill="1" applyBorder="1" applyProtection="1">
      <protection hidden="1"/>
    </xf>
    <xf numFmtId="2" fontId="2" fillId="3" borderId="0" xfId="0" applyNumberFormat="1" applyFont="1" applyFill="1" applyBorder="1" applyProtection="1">
      <protection hidden="1"/>
    </xf>
    <xf numFmtId="2" fontId="22" fillId="0" borderId="0" xfId="0" applyNumberFormat="1" applyFont="1" applyFill="1" applyBorder="1" applyAlignment="1" applyProtection="1">
      <alignment horizontal="center" vertical="center" wrapText="1"/>
      <protection hidden="1"/>
    </xf>
    <xf numFmtId="2" fontId="2" fillId="0" borderId="0" xfId="0" applyNumberFormat="1" applyFont="1" applyFill="1" applyBorder="1" applyAlignment="1" applyProtection="1">
      <alignment horizontal="center" vertical="center"/>
      <protection hidden="1"/>
    </xf>
    <xf numFmtId="2" fontId="2" fillId="0" borderId="0" xfId="0" applyNumberFormat="1" applyFont="1" applyFill="1" applyProtection="1">
      <protection hidden="1"/>
    </xf>
    <xf numFmtId="2" fontId="22" fillId="0" borderId="0" xfId="0"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47" fillId="0" borderId="0" xfId="0" applyFont="1" applyProtection="1"/>
    <xf numFmtId="0" fontId="22" fillId="6" borderId="52" xfId="0" applyFont="1" applyFill="1" applyBorder="1" applyAlignment="1" applyProtection="1">
      <alignment horizontal="center" vertical="center" wrapText="1"/>
    </xf>
    <xf numFmtId="166" fontId="22" fillId="6" borderId="16" xfId="0" applyNumberFormat="1" applyFont="1" applyFill="1" applyBorder="1" applyAlignment="1" applyProtection="1">
      <alignment horizontal="center" vertical="center"/>
    </xf>
    <xf numFmtId="0" fontId="6" fillId="7" borderId="4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7" borderId="36" xfId="0" applyFont="1" applyFill="1" applyBorder="1" applyAlignment="1" applyProtection="1">
      <alignment horizontal="center" vertical="center" wrapText="1"/>
    </xf>
    <xf numFmtId="0" fontId="2" fillId="7" borderId="37" xfId="0" applyFont="1" applyFill="1" applyBorder="1" applyProtection="1"/>
    <xf numFmtId="2" fontId="2" fillId="7" borderId="4" xfId="0" applyNumberFormat="1" applyFont="1" applyFill="1" applyBorder="1" applyAlignment="1" applyProtection="1">
      <alignment horizontal="center" vertical="center"/>
    </xf>
    <xf numFmtId="0" fontId="6" fillId="6" borderId="15" xfId="0" applyFont="1" applyFill="1" applyBorder="1" applyAlignment="1" applyProtection="1">
      <alignment horizontal="center" vertical="center" wrapText="1"/>
    </xf>
    <xf numFmtId="0" fontId="22" fillId="6" borderId="31" xfId="0" applyFont="1" applyFill="1" applyBorder="1" applyProtection="1"/>
    <xf numFmtId="2" fontId="22" fillId="6" borderId="30" xfId="0" applyNumberFormat="1" applyFont="1" applyFill="1" applyBorder="1" applyAlignment="1" applyProtection="1">
      <alignment horizontal="center" vertical="center"/>
    </xf>
    <xf numFmtId="0" fontId="22" fillId="6" borderId="16" xfId="0" applyFont="1" applyFill="1" applyBorder="1" applyAlignment="1" applyProtection="1">
      <alignment horizontal="center" vertical="center"/>
    </xf>
    <xf numFmtId="0" fontId="6" fillId="7" borderId="46"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xf>
    <xf numFmtId="2" fontId="2" fillId="9" borderId="13" xfId="0" applyNumberFormat="1"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1" fontId="2" fillId="7" borderId="4" xfId="0" applyNumberFormat="1" applyFont="1" applyFill="1" applyBorder="1" applyAlignment="1" applyProtection="1">
      <alignment horizontal="center" vertical="center"/>
    </xf>
    <xf numFmtId="0" fontId="22" fillId="6" borderId="40" xfId="0" applyFont="1" applyFill="1" applyBorder="1" applyProtection="1"/>
    <xf numFmtId="2" fontId="22" fillId="6" borderId="13" xfId="0" applyNumberFormat="1" applyFont="1" applyFill="1" applyBorder="1" applyAlignment="1" applyProtection="1">
      <alignment horizontal="center" vertical="center"/>
    </xf>
    <xf numFmtId="2" fontId="45" fillId="15" borderId="22" xfId="0" applyNumberFormat="1" applyFont="1" applyFill="1" applyBorder="1" applyAlignment="1" applyProtection="1">
      <alignment horizontal="center" vertical="center" wrapText="1"/>
      <protection hidden="1"/>
    </xf>
    <xf numFmtId="2" fontId="38" fillId="8" borderId="2" xfId="0" applyNumberFormat="1" applyFont="1" applyFill="1" applyBorder="1" applyAlignment="1" applyProtection="1">
      <alignment horizontal="center" vertical="center"/>
    </xf>
    <xf numFmtId="2" fontId="38" fillId="8" borderId="5" xfId="0" applyNumberFormat="1" applyFont="1" applyFill="1" applyBorder="1" applyAlignment="1" applyProtection="1">
      <alignment horizontal="center" vertical="center"/>
    </xf>
    <xf numFmtId="0" fontId="50" fillId="0" borderId="0" xfId="0" applyFont="1"/>
    <xf numFmtId="1" fontId="33" fillId="8" borderId="11" xfId="0" applyNumberFormat="1" applyFont="1" applyFill="1" applyBorder="1" applyAlignment="1" applyProtection="1">
      <alignment horizontal="center" vertical="center"/>
    </xf>
    <xf numFmtId="166" fontId="6" fillId="8" borderId="32" xfId="0" applyNumberFormat="1" applyFont="1" applyFill="1" applyBorder="1" applyAlignment="1" applyProtection="1">
      <alignment horizontal="justify" vertical="justify" wrapText="1"/>
    </xf>
    <xf numFmtId="0" fontId="8" fillId="8" borderId="32" xfId="0" applyFont="1" applyFill="1" applyBorder="1" applyAlignment="1" applyProtection="1">
      <alignment horizontal="center" vertical="center"/>
    </xf>
    <xf numFmtId="0" fontId="35" fillId="8" borderId="32" xfId="0" applyFont="1" applyFill="1" applyBorder="1" applyAlignment="1" applyProtection="1">
      <alignment horizontal="center" vertical="center"/>
    </xf>
    <xf numFmtId="2" fontId="22" fillId="8" borderId="5" xfId="0" applyNumberFormat="1" applyFont="1" applyFill="1" applyBorder="1" applyAlignment="1" applyProtection="1">
      <alignment horizontal="center" vertical="center"/>
    </xf>
    <xf numFmtId="167" fontId="27" fillId="4" borderId="2" xfId="0" applyNumberFormat="1" applyFont="1" applyFill="1" applyBorder="1" applyAlignment="1" applyProtection="1">
      <alignment horizontal="center" vertical="center"/>
      <protection locked="0" hidden="1"/>
    </xf>
    <xf numFmtId="167" fontId="27" fillId="4" borderId="10" xfId="0" applyNumberFormat="1" applyFont="1" applyFill="1" applyBorder="1" applyAlignment="1" applyProtection="1">
      <alignment horizontal="center" vertical="center"/>
      <protection locked="0" hidden="1"/>
    </xf>
    <xf numFmtId="167" fontId="27" fillId="4" borderId="5" xfId="0" applyNumberFormat="1" applyFont="1" applyFill="1" applyBorder="1" applyAlignment="1" applyProtection="1">
      <alignment horizontal="center" vertical="center"/>
      <protection locked="0" hidden="1"/>
    </xf>
    <xf numFmtId="167" fontId="27" fillId="4" borderId="6" xfId="0" applyNumberFormat="1" applyFont="1" applyFill="1" applyBorder="1" applyAlignment="1" applyProtection="1">
      <alignment horizontal="center" vertical="center"/>
      <protection locked="0" hidden="1"/>
    </xf>
    <xf numFmtId="167" fontId="2" fillId="6" borderId="40" xfId="0" applyNumberFormat="1" applyFont="1" applyFill="1" applyBorder="1" applyAlignment="1" applyProtection="1">
      <alignment horizontal="center" vertical="center"/>
    </xf>
    <xf numFmtId="167" fontId="2" fillId="6" borderId="32" xfId="0" applyNumberFormat="1" applyFont="1" applyFill="1" applyBorder="1" applyAlignment="1" applyProtection="1">
      <alignment horizontal="center" vertical="center"/>
    </xf>
    <xf numFmtId="167" fontId="2" fillId="6" borderId="19" xfId="0" applyNumberFormat="1" applyFont="1" applyFill="1" applyBorder="1" applyAlignment="1" applyProtection="1">
      <alignment horizontal="center" vertical="center"/>
    </xf>
    <xf numFmtId="167" fontId="2" fillId="6" borderId="37" xfId="0" applyNumberFormat="1" applyFont="1" applyFill="1" applyBorder="1" applyAlignment="1" applyProtection="1">
      <alignment horizontal="center" vertical="center"/>
    </xf>
    <xf numFmtId="167" fontId="2" fillId="6" borderId="5" xfId="0" applyNumberFormat="1" applyFont="1" applyFill="1" applyBorder="1" applyAlignment="1" applyProtection="1">
      <alignment horizontal="center" vertical="center"/>
    </xf>
    <xf numFmtId="2" fontId="34" fillId="0" borderId="0" xfId="0" applyNumberFormat="1" applyFont="1" applyAlignment="1" applyProtection="1">
      <alignment horizontal="center"/>
      <protection hidden="1"/>
    </xf>
    <xf numFmtId="0" fontId="22" fillId="6" borderId="1" xfId="0" applyFont="1" applyFill="1" applyBorder="1" applyAlignment="1" applyProtection="1">
      <alignment horizontal="center" vertical="center"/>
    </xf>
    <xf numFmtId="167" fontId="27" fillId="4" borderId="1" xfId="0" applyNumberFormat="1" applyFont="1" applyFill="1" applyBorder="1" applyAlignment="1" applyProtection="1">
      <alignment horizontal="center" vertical="center"/>
      <protection locked="0" hidden="1"/>
    </xf>
    <xf numFmtId="167" fontId="27" fillId="4" borderId="51" xfId="0" applyNumberFormat="1" applyFont="1" applyFill="1" applyBorder="1" applyAlignment="1" applyProtection="1">
      <alignment horizontal="center" vertical="center"/>
      <protection locked="0" hidden="1"/>
    </xf>
    <xf numFmtId="0" fontId="22" fillId="6" borderId="8" xfId="0" applyFont="1" applyFill="1" applyBorder="1" applyAlignment="1" applyProtection="1">
      <alignment horizontal="center" vertical="center"/>
    </xf>
    <xf numFmtId="0" fontId="22" fillId="6" borderId="9" xfId="0" applyFont="1" applyFill="1" applyBorder="1" applyAlignment="1" applyProtection="1">
      <alignment horizontal="center" vertical="center"/>
    </xf>
    <xf numFmtId="0" fontId="13" fillId="0" borderId="0" xfId="0" applyFont="1" applyFill="1" applyProtection="1"/>
    <xf numFmtId="0" fontId="36" fillId="0" borderId="0" xfId="0" applyFont="1" applyProtection="1">
      <protection hidden="1"/>
    </xf>
    <xf numFmtId="0" fontId="36" fillId="0" borderId="0" xfId="0" applyFont="1" applyAlignment="1" applyProtection="1">
      <alignment horizontal="center" vertical="center" wrapText="1"/>
      <protection hidden="1"/>
    </xf>
    <xf numFmtId="0" fontId="36" fillId="0" borderId="0" xfId="0" applyFont="1" applyBorder="1" applyAlignment="1" applyProtection="1">
      <alignment vertical="center" wrapText="1"/>
      <protection hidden="1"/>
    </xf>
    <xf numFmtId="0" fontId="36" fillId="3" borderId="0" xfId="0" applyFont="1" applyFill="1" applyAlignment="1" applyProtection="1">
      <alignment horizontal="center" vertical="center" wrapText="1"/>
      <protection hidden="1"/>
    </xf>
    <xf numFmtId="1" fontId="36" fillId="3" borderId="22" xfId="0" applyNumberFormat="1"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6" fillId="3" borderId="16" xfId="0" applyFont="1" applyFill="1" applyBorder="1" applyAlignment="1" applyProtection="1">
      <alignment horizontal="center" vertical="center" wrapText="1"/>
      <protection hidden="1"/>
    </xf>
    <xf numFmtId="0" fontId="37" fillId="3" borderId="50" xfId="0" applyFont="1" applyFill="1" applyBorder="1" applyAlignment="1" applyProtection="1">
      <alignment horizontal="center" vertical="center" wrapText="1"/>
      <protection hidden="1"/>
    </xf>
    <xf numFmtId="0" fontId="37" fillId="3" borderId="8" xfId="0" applyFont="1" applyFill="1" applyBorder="1" applyAlignment="1" applyProtection="1">
      <alignment horizontal="center" vertical="center"/>
      <protection hidden="1"/>
    </xf>
    <xf numFmtId="0" fontId="36" fillId="3" borderId="14" xfId="0" applyFont="1" applyFill="1" applyBorder="1" applyAlignment="1" applyProtection="1">
      <alignment horizontal="center" vertical="center" wrapText="1"/>
      <protection hidden="1"/>
    </xf>
    <xf numFmtId="1" fontId="36" fillId="3" borderId="2" xfId="0" applyNumberFormat="1" applyFont="1" applyFill="1" applyBorder="1" applyAlignment="1" applyProtection="1">
      <alignment horizontal="center" vertical="center" wrapText="1"/>
      <protection hidden="1"/>
    </xf>
    <xf numFmtId="166" fontId="36" fillId="3" borderId="2" xfId="0" applyNumberFormat="1" applyFont="1" applyFill="1" applyBorder="1" applyAlignment="1" applyProtection="1">
      <alignment horizontal="center" vertical="center" wrapText="1"/>
      <protection hidden="1"/>
    </xf>
    <xf numFmtId="0" fontId="36" fillId="3" borderId="2" xfId="0" quotePrefix="1" applyFont="1" applyFill="1" applyBorder="1" applyAlignment="1" applyProtection="1">
      <alignment horizontal="center" vertical="center" wrapText="1"/>
      <protection hidden="1"/>
    </xf>
    <xf numFmtId="2" fontId="36" fillId="3" borderId="2" xfId="0" applyNumberFormat="1" applyFont="1" applyFill="1" applyBorder="1" applyAlignment="1" applyProtection="1">
      <alignment horizontal="center" vertical="center" wrapText="1"/>
      <protection hidden="1"/>
    </xf>
    <xf numFmtId="1" fontId="36" fillId="3" borderId="2" xfId="0" quotePrefix="1" applyNumberFormat="1"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wrapText="1"/>
      <protection hidden="1"/>
    </xf>
    <xf numFmtId="2" fontId="36" fillId="3" borderId="0" xfId="0" applyNumberFormat="1" applyFont="1" applyFill="1" applyBorder="1" applyAlignment="1" applyProtection="1">
      <alignment horizontal="center" vertical="center" wrapText="1"/>
      <protection hidden="1"/>
    </xf>
    <xf numFmtId="0" fontId="36" fillId="3" borderId="0" xfId="0" quotePrefix="1" applyFont="1" applyFill="1" applyBorder="1" applyAlignment="1" applyProtection="1">
      <alignment horizontal="center" vertical="center" wrapText="1"/>
      <protection hidden="1"/>
    </xf>
    <xf numFmtId="166" fontId="36" fillId="3" borderId="0" xfId="0" quotePrefix="1" applyNumberFormat="1" applyFont="1" applyFill="1" applyBorder="1" applyAlignment="1" applyProtection="1">
      <alignment horizontal="center" vertical="center" wrapText="1"/>
      <protection hidden="1"/>
    </xf>
    <xf numFmtId="0" fontId="36" fillId="0" borderId="0" xfId="0" applyFont="1" applyAlignment="1" applyProtection="1">
      <alignment horizontal="justify" vertical="center" wrapText="1"/>
      <protection hidden="1"/>
    </xf>
    <xf numFmtId="0" fontId="36" fillId="0" borderId="2" xfId="0" quotePrefix="1" applyFont="1" applyFill="1" applyBorder="1" applyAlignment="1" applyProtection="1">
      <alignment horizontal="center" vertical="center" wrapText="1"/>
      <protection hidden="1"/>
    </xf>
    <xf numFmtId="184" fontId="36" fillId="0" borderId="2" xfId="0" quotePrefix="1" applyNumberFormat="1" applyFont="1" applyFill="1" applyBorder="1" applyAlignment="1" applyProtection="1">
      <alignment horizontal="center" vertical="center" wrapText="1"/>
      <protection hidden="1"/>
    </xf>
    <xf numFmtId="1" fontId="36" fillId="0" borderId="2" xfId="0" quotePrefix="1" applyNumberFormat="1" applyFont="1" applyFill="1" applyBorder="1" applyAlignment="1" applyProtection="1">
      <alignment horizontal="center" vertical="center" wrapText="1"/>
      <protection hidden="1"/>
    </xf>
    <xf numFmtId="0" fontId="36" fillId="0" borderId="0" xfId="0" applyFont="1" applyProtection="1">
      <protection locked="0" hidden="1"/>
    </xf>
    <xf numFmtId="0" fontId="22" fillId="6" borderId="8" xfId="0"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1" fontId="22" fillId="8" borderId="12" xfId="0" applyNumberFormat="1" applyFont="1" applyFill="1" applyBorder="1" applyAlignment="1" applyProtection="1">
      <alignment horizontal="center" vertical="center"/>
      <protection hidden="1"/>
    </xf>
    <xf numFmtId="1" fontId="41" fillId="8" borderId="6" xfId="0" applyNumberFormat="1" applyFont="1" applyFill="1" applyBorder="1" applyAlignment="1" applyProtection="1">
      <alignment horizontal="center" vertical="center"/>
      <protection hidden="1"/>
    </xf>
    <xf numFmtId="1" fontId="22" fillId="8" borderId="33" xfId="0" applyNumberFormat="1" applyFont="1" applyFill="1" applyBorder="1" applyAlignment="1" applyProtection="1">
      <alignment horizontal="center" vertical="center"/>
      <protection hidden="1"/>
    </xf>
    <xf numFmtId="1" fontId="52" fillId="9" borderId="10" xfId="0" applyNumberFormat="1" applyFont="1" applyFill="1" applyBorder="1" applyAlignment="1" applyProtection="1">
      <alignment horizontal="center" vertical="center"/>
      <protection hidden="1"/>
    </xf>
    <xf numFmtId="1" fontId="22" fillId="9" borderId="3" xfId="0" applyNumberFormat="1" applyFont="1" applyFill="1" applyBorder="1" applyAlignment="1" applyProtection="1">
      <alignment horizontal="center" vertical="center"/>
      <protection hidden="1"/>
    </xf>
    <xf numFmtId="0" fontId="34" fillId="8" borderId="38" xfId="0" applyFont="1" applyFill="1" applyBorder="1" applyAlignment="1" applyProtection="1">
      <alignment horizontal="center" vertical="center" wrapText="1"/>
      <protection hidden="1"/>
    </xf>
    <xf numFmtId="0" fontId="34" fillId="8" borderId="22" xfId="0" applyFont="1" applyFill="1" applyBorder="1" applyAlignment="1" applyProtection="1">
      <alignment horizontal="center" vertical="center" wrapText="1"/>
      <protection hidden="1"/>
    </xf>
    <xf numFmtId="0" fontId="22" fillId="9" borderId="16" xfId="0" applyFont="1" applyFill="1" applyBorder="1" applyAlignment="1" applyProtection="1">
      <alignment wrapText="1"/>
    </xf>
    <xf numFmtId="0" fontId="22" fillId="9" borderId="16" xfId="0" applyFont="1" applyFill="1" applyBorder="1" applyAlignment="1" applyProtection="1">
      <alignment vertical="center" wrapText="1"/>
    </xf>
    <xf numFmtId="0" fontId="22" fillId="9" borderId="44" xfId="0"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1" fontId="34" fillId="9" borderId="22" xfId="0" applyNumberFormat="1" applyFont="1" applyFill="1" applyBorder="1" applyAlignment="1" applyProtection="1">
      <alignment horizontal="center" vertical="center" wrapText="1"/>
      <protection hidden="1"/>
    </xf>
    <xf numFmtId="0" fontId="34" fillId="9" borderId="22" xfId="0" applyFont="1" applyFill="1" applyBorder="1" applyAlignment="1" applyProtection="1">
      <alignment horizontal="center" vertical="center"/>
    </xf>
    <xf numFmtId="0" fontId="37" fillId="9" borderId="11" xfId="0" applyFont="1" applyFill="1" applyBorder="1" applyAlignment="1" applyProtection="1">
      <alignment horizontal="center" vertical="center" wrapText="1"/>
      <protection hidden="1"/>
    </xf>
    <xf numFmtId="0" fontId="49" fillId="9" borderId="32" xfId="0" applyFont="1" applyFill="1" applyBorder="1" applyAlignment="1" applyProtection="1">
      <alignment horizontal="center" vertical="center" wrapText="1"/>
      <protection hidden="1"/>
    </xf>
    <xf numFmtId="0" fontId="37" fillId="9" borderId="33" xfId="0" applyFont="1" applyFill="1" applyBorder="1" applyAlignment="1" applyProtection="1">
      <alignment horizontal="center" vertical="center" wrapText="1"/>
      <protection hidden="1"/>
    </xf>
    <xf numFmtId="2" fontId="34" fillId="9" borderId="22" xfId="0" applyNumberFormat="1" applyFont="1" applyFill="1" applyBorder="1" applyAlignment="1" applyProtection="1">
      <alignment horizontal="center" vertical="center"/>
    </xf>
    <xf numFmtId="0" fontId="37" fillId="9" borderId="12" xfId="0" applyFont="1" applyFill="1" applyBorder="1" applyAlignment="1" applyProtection="1">
      <alignment horizontal="center" vertical="center" wrapText="1"/>
      <protection hidden="1"/>
    </xf>
    <xf numFmtId="0" fontId="37" fillId="9" borderId="5" xfId="0" applyFont="1" applyFill="1" applyBorder="1" applyAlignment="1" applyProtection="1">
      <alignment horizontal="center" vertical="center" wrapText="1"/>
      <protection hidden="1"/>
    </xf>
    <xf numFmtId="0" fontId="37" fillId="9" borderId="6"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3" fillId="9" borderId="16" xfId="0" applyFont="1" applyFill="1" applyBorder="1" applyAlignment="1" applyProtection="1">
      <alignment horizontal="center" vertical="center" wrapText="1"/>
      <protection hidden="1"/>
    </xf>
    <xf numFmtId="10" fontId="41" fillId="8" borderId="38" xfId="7" applyNumberFormat="1" applyFont="1" applyFill="1" applyBorder="1" applyAlignment="1" applyProtection="1">
      <alignment horizontal="center" vertical="center"/>
      <protection hidden="1"/>
    </xf>
    <xf numFmtId="166" fontId="41" fillId="8" borderId="16" xfId="0" applyNumberFormat="1" applyFont="1" applyFill="1" applyBorder="1" applyAlignment="1" applyProtection="1">
      <alignment horizontal="center" vertical="center"/>
      <protection hidden="1"/>
    </xf>
    <xf numFmtId="2" fontId="54" fillId="8" borderId="24" xfId="0" applyNumberFormat="1" applyFont="1" applyFill="1" applyBorder="1" applyAlignment="1" applyProtection="1">
      <alignment horizontal="center" vertical="center"/>
      <protection hidden="1"/>
    </xf>
    <xf numFmtId="0" fontId="22" fillId="8" borderId="35" xfId="0" applyFont="1" applyFill="1" applyBorder="1" applyAlignment="1" applyProtection="1">
      <alignment horizontal="center" vertical="center"/>
    </xf>
    <xf numFmtId="0" fontId="6" fillId="7" borderId="58"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9" borderId="18" xfId="0" applyFont="1" applyFill="1" applyBorder="1" applyAlignment="1" applyProtection="1">
      <alignment horizontal="center" vertical="center"/>
    </xf>
    <xf numFmtId="0" fontId="22" fillId="6" borderId="31" xfId="0" applyFont="1" applyFill="1" applyBorder="1" applyAlignment="1" applyProtection="1">
      <alignment vertical="top" wrapText="1"/>
    </xf>
    <xf numFmtId="165" fontId="22" fillId="6" borderId="30" xfId="0" applyNumberFormat="1" applyFont="1" applyFill="1" applyBorder="1" applyAlignment="1" applyProtection="1">
      <alignment horizontal="center" vertical="center"/>
    </xf>
    <xf numFmtId="1" fontId="41" fillId="9" borderId="47" xfId="0" applyNumberFormat="1" applyFont="1" applyFill="1" applyBorder="1" applyAlignment="1" applyProtection="1">
      <alignment horizontal="center" vertical="center"/>
      <protection hidden="1"/>
    </xf>
    <xf numFmtId="1" fontId="52" fillId="9" borderId="51" xfId="0" applyNumberFormat="1" applyFont="1" applyFill="1" applyBorder="1" applyAlignment="1" applyProtection="1">
      <alignment horizontal="center" vertical="center"/>
      <protection hidden="1"/>
    </xf>
    <xf numFmtId="1" fontId="41" fillId="8" borderId="7" xfId="0" applyNumberFormat="1" applyFont="1" applyFill="1" applyBorder="1" applyAlignment="1" applyProtection="1">
      <alignment horizontal="center" vertical="center"/>
      <protection hidden="1"/>
    </xf>
    <xf numFmtId="1" fontId="22" fillId="8" borderId="9" xfId="0" applyNumberFormat="1" applyFont="1" applyFill="1" applyBorder="1" applyAlignment="1" applyProtection="1">
      <alignment horizontal="center" vertical="center"/>
      <protection hidden="1"/>
    </xf>
    <xf numFmtId="1" fontId="41" fillId="9" borderId="59" xfId="0" applyNumberFormat="1" applyFont="1" applyFill="1" applyBorder="1" applyAlignment="1" applyProtection="1">
      <alignment horizontal="center" vertical="center"/>
      <protection hidden="1"/>
    </xf>
    <xf numFmtId="1" fontId="52" fillId="9" borderId="34" xfId="0" applyNumberFormat="1" applyFont="1" applyFill="1" applyBorder="1" applyAlignment="1" applyProtection="1">
      <alignment horizontal="center" vertical="center"/>
      <protection hidden="1"/>
    </xf>
    <xf numFmtId="1" fontId="22" fillId="9" borderId="47" xfId="0" applyNumberFormat="1" applyFont="1" applyFill="1" applyBorder="1" applyAlignment="1" applyProtection="1">
      <alignment horizontal="center" vertical="center"/>
      <protection hidden="1"/>
    </xf>
    <xf numFmtId="1" fontId="41" fillId="8" borderId="7" xfId="0" applyNumberFormat="1" applyFont="1" applyFill="1" applyBorder="1" applyAlignment="1" applyProtection="1">
      <alignment horizontal="center" vertical="center"/>
    </xf>
    <xf numFmtId="1" fontId="22" fillId="9" borderId="59" xfId="0" applyNumberFormat="1" applyFont="1" applyFill="1" applyBorder="1" applyAlignment="1" applyProtection="1">
      <alignment horizontal="center" vertical="center"/>
      <protection hidden="1"/>
    </xf>
    <xf numFmtId="1" fontId="41" fillId="8" borderId="11" xfId="0" applyNumberFormat="1" applyFont="1" applyFill="1" applyBorder="1" applyAlignment="1" applyProtection="1">
      <alignment horizontal="center" vertical="center"/>
    </xf>
    <xf numFmtId="2" fontId="41" fillId="8" borderId="7" xfId="0" applyNumberFormat="1" applyFont="1" applyFill="1" applyBorder="1" applyAlignment="1" applyProtection="1">
      <alignment horizontal="center" vertical="center"/>
    </xf>
    <xf numFmtId="2" fontId="41" fillId="8" borderId="9" xfId="0" applyNumberFormat="1" applyFont="1" applyFill="1" applyBorder="1" applyAlignment="1" applyProtection="1">
      <alignment horizontal="center" vertical="center"/>
    </xf>
    <xf numFmtId="2" fontId="22" fillId="6" borderId="2" xfId="0" applyNumberFormat="1" applyFont="1" applyFill="1" applyBorder="1" applyAlignment="1" applyProtection="1">
      <alignment horizontal="center" vertical="center"/>
    </xf>
    <xf numFmtId="165" fontId="22" fillId="8" borderId="22" xfId="0" applyNumberFormat="1" applyFont="1" applyFill="1" applyBorder="1" applyAlignment="1" applyProtection="1">
      <alignment horizontal="center" vertical="center"/>
    </xf>
    <xf numFmtId="0" fontId="33" fillId="0" borderId="0" xfId="0" applyFont="1" applyProtection="1">
      <protection hidden="1"/>
    </xf>
    <xf numFmtId="0" fontId="33" fillId="0" borderId="0" xfId="0" applyFont="1" applyAlignment="1" applyProtection="1">
      <alignment horizontal="center" vertical="center" wrapText="1"/>
      <protection hidden="1"/>
    </xf>
    <xf numFmtId="0" fontId="33" fillId="0" borderId="0" xfId="0" applyFont="1" applyBorder="1" applyAlignment="1" applyProtection="1">
      <alignment vertical="center" wrapText="1"/>
      <protection hidden="1"/>
    </xf>
    <xf numFmtId="1" fontId="33" fillId="3" borderId="22" xfId="0" applyNumberFormat="1" applyFont="1" applyFill="1" applyBorder="1" applyAlignment="1" applyProtection="1">
      <alignment horizontal="center" vertical="center" wrapText="1"/>
      <protection hidden="1"/>
    </xf>
    <xf numFmtId="0" fontId="33" fillId="3" borderId="17"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2" fontId="33" fillId="3" borderId="2" xfId="0" applyNumberFormat="1" applyFont="1" applyFill="1" applyBorder="1" applyAlignment="1" applyProtection="1">
      <alignment horizontal="center" vertical="center" wrapText="1"/>
      <protection hidden="1"/>
    </xf>
    <xf numFmtId="2" fontId="33" fillId="3" borderId="0" xfId="0" applyNumberFormat="1" applyFont="1" applyFill="1" applyBorder="1" applyAlignment="1" applyProtection="1">
      <alignment horizontal="center" vertical="center" wrapText="1"/>
      <protection hidden="1"/>
    </xf>
    <xf numFmtId="0" fontId="33" fillId="3" borderId="0" xfId="0" quotePrefix="1" applyFont="1" applyFill="1" applyBorder="1" applyAlignment="1" applyProtection="1">
      <alignment horizontal="center" vertical="center" wrapText="1"/>
      <protection hidden="1"/>
    </xf>
    <xf numFmtId="166" fontId="33" fillId="3" borderId="0" xfId="0" quotePrefix="1" applyNumberFormat="1" applyFont="1" applyFill="1" applyBorder="1" applyAlignment="1" applyProtection="1">
      <alignment horizontal="center" vertical="center" wrapText="1"/>
      <protection hidden="1"/>
    </xf>
    <xf numFmtId="0" fontId="33" fillId="3" borderId="0" xfId="0" applyFont="1" applyFill="1" applyAlignment="1" applyProtection="1">
      <alignment vertical="justify" wrapText="1"/>
      <protection hidden="1"/>
    </xf>
    <xf numFmtId="2" fontId="33" fillId="0" borderId="5" xfId="0" applyNumberFormat="1" applyFont="1" applyFill="1" applyBorder="1" applyAlignment="1" applyProtection="1">
      <alignment horizontal="center" vertical="center" wrapText="1"/>
      <protection hidden="1"/>
    </xf>
    <xf numFmtId="166" fontId="33" fillId="0" borderId="5" xfId="0" applyNumberFormat="1" applyFont="1" applyFill="1" applyBorder="1" applyAlignment="1" applyProtection="1">
      <alignment horizontal="center" vertical="center" wrapText="1"/>
      <protection hidden="1"/>
    </xf>
    <xf numFmtId="2" fontId="33" fillId="3" borderId="1" xfId="0" applyNumberFormat="1" applyFont="1" applyFill="1" applyBorder="1" applyAlignment="1" applyProtection="1">
      <alignment horizontal="center" vertical="center" wrapText="1"/>
      <protection hidden="1"/>
    </xf>
    <xf numFmtId="165" fontId="27" fillId="4" borderId="1" xfId="0" applyNumberFormat="1" applyFont="1" applyFill="1" applyBorder="1" applyAlignment="1" applyProtection="1">
      <alignment horizontal="center" vertical="center"/>
      <protection locked="0" hidden="1"/>
    </xf>
    <xf numFmtId="165" fontId="27" fillId="4" borderId="51" xfId="0" applyNumberFormat="1" applyFont="1" applyFill="1" applyBorder="1" applyAlignment="1" applyProtection="1">
      <alignment horizontal="center" vertical="center"/>
      <protection locked="0" hidden="1"/>
    </xf>
    <xf numFmtId="165" fontId="27" fillId="4" borderId="2" xfId="0" applyNumberFormat="1" applyFont="1" applyFill="1" applyBorder="1" applyAlignment="1" applyProtection="1">
      <alignment horizontal="center" vertical="center"/>
      <protection locked="0" hidden="1"/>
    </xf>
    <xf numFmtId="165" fontId="27" fillId="4" borderId="10" xfId="0" applyNumberFormat="1" applyFont="1" applyFill="1" applyBorder="1" applyAlignment="1" applyProtection="1">
      <alignment horizontal="center" vertical="center"/>
      <protection locked="0" hidden="1"/>
    </xf>
    <xf numFmtId="165" fontId="27" fillId="4" borderId="5" xfId="0" applyNumberFormat="1" applyFont="1" applyFill="1" applyBorder="1" applyAlignment="1" applyProtection="1">
      <alignment horizontal="center" vertical="center"/>
      <protection locked="0" hidden="1"/>
    </xf>
    <xf numFmtId="165" fontId="27" fillId="4" borderId="6" xfId="0" applyNumberFormat="1" applyFont="1" applyFill="1" applyBorder="1" applyAlignment="1" applyProtection="1">
      <alignment horizontal="center" vertical="center"/>
      <protection locked="0" hidden="1"/>
    </xf>
    <xf numFmtId="2" fontId="27" fillId="4" borderId="1" xfId="0" applyNumberFormat="1" applyFont="1" applyFill="1" applyBorder="1" applyAlignment="1" applyProtection="1">
      <alignment horizontal="center" vertical="center"/>
      <protection locked="0" hidden="1"/>
    </xf>
    <xf numFmtId="2" fontId="27" fillId="4" borderId="51" xfId="0" applyNumberFormat="1" applyFont="1" applyFill="1" applyBorder="1" applyAlignment="1" applyProtection="1">
      <alignment horizontal="center" vertical="center"/>
      <protection locked="0" hidden="1"/>
    </xf>
    <xf numFmtId="2" fontId="27" fillId="4" borderId="2" xfId="0" applyNumberFormat="1" applyFont="1" applyFill="1" applyBorder="1" applyAlignment="1" applyProtection="1">
      <alignment horizontal="center" vertical="center"/>
      <protection locked="0" hidden="1"/>
    </xf>
    <xf numFmtId="2" fontId="27" fillId="4" borderId="10" xfId="0" applyNumberFormat="1" applyFont="1" applyFill="1" applyBorder="1" applyAlignment="1" applyProtection="1">
      <alignment horizontal="center" vertical="center"/>
      <protection locked="0" hidden="1"/>
    </xf>
    <xf numFmtId="2" fontId="27" fillId="4" borderId="5" xfId="0" applyNumberFormat="1" applyFont="1" applyFill="1" applyBorder="1" applyAlignment="1" applyProtection="1">
      <alignment horizontal="center" vertical="center"/>
      <protection locked="0" hidden="1"/>
    </xf>
    <xf numFmtId="2" fontId="27" fillId="4" borderId="6" xfId="0" applyNumberFormat="1" applyFont="1" applyFill="1" applyBorder="1" applyAlignment="1" applyProtection="1">
      <alignment horizontal="center" vertical="center"/>
      <protection locked="0" hidden="1"/>
    </xf>
    <xf numFmtId="165" fontId="2" fillId="6" borderId="40" xfId="0" applyNumberFormat="1" applyFont="1" applyFill="1" applyBorder="1" applyAlignment="1" applyProtection="1">
      <alignment horizontal="center" vertical="center"/>
    </xf>
    <xf numFmtId="165" fontId="2" fillId="6" borderId="32" xfId="0" applyNumberFormat="1" applyFont="1" applyFill="1" applyBorder="1" applyAlignment="1" applyProtection="1">
      <alignment horizontal="center" vertical="center"/>
    </xf>
    <xf numFmtId="165" fontId="2" fillId="6" borderId="19" xfId="0" applyNumberFormat="1" applyFont="1" applyFill="1" applyBorder="1" applyAlignment="1" applyProtection="1">
      <alignment horizontal="center" vertical="center"/>
    </xf>
    <xf numFmtId="165" fontId="2" fillId="6" borderId="37" xfId="0" applyNumberFormat="1" applyFont="1" applyFill="1" applyBorder="1" applyAlignment="1" applyProtection="1">
      <alignment horizontal="center" vertical="center"/>
    </xf>
    <xf numFmtId="165" fontId="2" fillId="6" borderId="5" xfId="0" applyNumberFormat="1" applyFont="1" applyFill="1" applyBorder="1" applyAlignment="1" applyProtection="1">
      <alignment horizontal="center" vertical="center"/>
    </xf>
    <xf numFmtId="2" fontId="22" fillId="6" borderId="16" xfId="0" applyNumberFormat="1" applyFont="1" applyFill="1" applyBorder="1" applyAlignment="1" applyProtection="1">
      <alignment horizontal="center" vertical="center"/>
    </xf>
    <xf numFmtId="2" fontId="2" fillId="6" borderId="40" xfId="0" applyNumberFormat="1" applyFont="1" applyFill="1" applyBorder="1" applyAlignment="1" applyProtection="1">
      <alignment horizontal="center" vertical="center"/>
    </xf>
    <xf numFmtId="2" fontId="2" fillId="6" borderId="32" xfId="0" applyNumberFormat="1" applyFont="1" applyFill="1" applyBorder="1" applyAlignment="1" applyProtection="1">
      <alignment horizontal="center" vertical="center"/>
    </xf>
    <xf numFmtId="2" fontId="2" fillId="6" borderId="19" xfId="0" applyNumberFormat="1" applyFont="1" applyFill="1" applyBorder="1" applyAlignment="1" applyProtection="1">
      <alignment horizontal="center" vertical="center"/>
    </xf>
    <xf numFmtId="2" fontId="2" fillId="6" borderId="2" xfId="0" applyNumberFormat="1" applyFont="1" applyFill="1" applyBorder="1" applyAlignment="1" applyProtection="1">
      <alignment horizontal="center" vertical="center"/>
    </xf>
    <xf numFmtId="2" fontId="2" fillId="6" borderId="37" xfId="0" applyNumberFormat="1" applyFont="1" applyFill="1" applyBorder="1" applyAlignment="1" applyProtection="1">
      <alignment horizontal="center" vertical="center"/>
    </xf>
    <xf numFmtId="2" fontId="2" fillId="6" borderId="5" xfId="0" applyNumberFormat="1" applyFont="1" applyFill="1" applyBorder="1" applyAlignment="1" applyProtection="1">
      <alignment horizontal="center" vertical="center"/>
    </xf>
    <xf numFmtId="165" fontId="22" fillId="6" borderId="16" xfId="0" applyNumberFormat="1" applyFont="1" applyFill="1" applyBorder="1" applyAlignment="1" applyProtection="1">
      <alignment horizontal="center" vertical="center"/>
    </xf>
    <xf numFmtId="0" fontId="22" fillId="6" borderId="32" xfId="0" applyFont="1" applyFill="1" applyBorder="1" applyAlignment="1" applyProtection="1">
      <alignment horizontal="center" vertical="center"/>
    </xf>
    <xf numFmtId="167" fontId="27" fillId="4" borderId="32" xfId="0" applyNumberFormat="1" applyFont="1" applyFill="1" applyBorder="1" applyAlignment="1" applyProtection="1">
      <alignment horizontal="center" vertical="center"/>
      <protection locked="0" hidden="1"/>
    </xf>
    <xf numFmtId="167" fontId="27" fillId="4" borderId="33" xfId="0" applyNumberFormat="1" applyFont="1" applyFill="1" applyBorder="1" applyAlignment="1" applyProtection="1">
      <alignment horizontal="center" vertical="center"/>
      <protection locked="0" hidden="1"/>
    </xf>
    <xf numFmtId="167" fontId="22" fillId="6" borderId="16" xfId="0" applyNumberFormat="1" applyFont="1" applyFill="1" applyBorder="1" applyAlignment="1" applyProtection="1">
      <alignment horizontal="center" vertical="center"/>
    </xf>
    <xf numFmtId="166" fontId="27" fillId="4" borderId="1" xfId="0" applyNumberFormat="1" applyFont="1" applyFill="1" applyBorder="1" applyAlignment="1" applyProtection="1">
      <alignment horizontal="center" vertical="center"/>
      <protection locked="0" hidden="1"/>
    </xf>
    <xf numFmtId="166" fontId="2" fillId="6" borderId="40" xfId="0" applyNumberFormat="1" applyFont="1" applyFill="1" applyBorder="1" applyAlignment="1" applyProtection="1">
      <alignment horizontal="center" vertical="center"/>
    </xf>
    <xf numFmtId="166" fontId="2" fillId="6" borderId="32" xfId="0" applyNumberFormat="1" applyFont="1" applyFill="1" applyBorder="1" applyAlignment="1" applyProtection="1">
      <alignment horizontal="center" vertical="center"/>
    </xf>
    <xf numFmtId="166" fontId="2" fillId="6" borderId="19" xfId="0" applyNumberFormat="1" applyFont="1" applyFill="1" applyBorder="1" applyAlignment="1" applyProtection="1">
      <alignment horizontal="center" vertical="center"/>
    </xf>
    <xf numFmtId="166" fontId="2" fillId="6" borderId="2" xfId="0" applyNumberFormat="1" applyFont="1" applyFill="1" applyBorder="1" applyAlignment="1" applyProtection="1">
      <alignment horizontal="center" vertical="center"/>
    </xf>
    <xf numFmtId="166" fontId="2" fillId="6" borderId="37" xfId="0" applyNumberFormat="1" applyFont="1" applyFill="1" applyBorder="1" applyAlignment="1" applyProtection="1">
      <alignment horizontal="center" vertical="center"/>
    </xf>
    <xf numFmtId="166" fontId="2" fillId="6" borderId="5" xfId="0" applyNumberFormat="1" applyFont="1" applyFill="1" applyBorder="1" applyAlignment="1" applyProtection="1">
      <alignment horizontal="center" vertical="center"/>
    </xf>
    <xf numFmtId="0" fontId="33" fillId="3" borderId="0" xfId="0" applyFont="1" applyFill="1" applyAlignment="1" applyProtection="1">
      <alignment horizontal="justify" vertical="justify" wrapText="1"/>
      <protection hidden="1"/>
    </xf>
    <xf numFmtId="167" fontId="27" fillId="4" borderId="49" xfId="0" applyNumberFormat="1" applyFont="1" applyFill="1" applyBorder="1" applyAlignment="1" applyProtection="1">
      <alignment horizontal="center" vertical="center"/>
      <protection locked="0" hidden="1"/>
    </xf>
    <xf numFmtId="167" fontId="27" fillId="4" borderId="56" xfId="0" applyNumberFormat="1" applyFont="1" applyFill="1" applyBorder="1" applyAlignment="1" applyProtection="1">
      <alignment horizontal="center" vertical="center"/>
      <protection locked="0" hidden="1"/>
    </xf>
    <xf numFmtId="1" fontId="33" fillId="0" borderId="1" xfId="0" applyNumberFormat="1" applyFont="1" applyFill="1" applyBorder="1" applyAlignment="1" applyProtection="1">
      <alignment horizontal="center" vertical="center" wrapText="1"/>
      <protection hidden="1"/>
    </xf>
    <xf numFmtId="1" fontId="33" fillId="0" borderId="2" xfId="0" applyNumberFormat="1" applyFont="1" applyFill="1" applyBorder="1" applyAlignment="1" applyProtection="1">
      <alignment horizontal="center" vertical="center" wrapText="1"/>
      <protection hidden="1"/>
    </xf>
    <xf numFmtId="1" fontId="41" fillId="8" borderId="47" xfId="0" applyNumberFormat="1" applyFont="1" applyFill="1" applyBorder="1" applyAlignment="1" applyProtection="1">
      <alignment horizontal="center" vertical="center"/>
      <protection hidden="1"/>
    </xf>
    <xf numFmtId="1" fontId="52" fillId="8" borderId="51" xfId="0" applyNumberFormat="1" applyFont="1" applyFill="1" applyBorder="1" applyAlignment="1" applyProtection="1">
      <alignment horizontal="center" vertical="center"/>
      <protection hidden="1"/>
    </xf>
    <xf numFmtId="1" fontId="41" fillId="8" borderId="59" xfId="0" applyNumberFormat="1" applyFont="1" applyFill="1" applyBorder="1" applyAlignment="1" applyProtection="1">
      <alignment horizontal="center" vertical="center"/>
      <protection hidden="1"/>
    </xf>
    <xf numFmtId="1" fontId="52" fillId="8" borderId="34" xfId="0" applyNumberFormat="1" applyFont="1" applyFill="1" applyBorder="1" applyAlignment="1" applyProtection="1">
      <alignment horizontal="center" vertical="center"/>
      <protection hidden="1"/>
    </xf>
    <xf numFmtId="1" fontId="22" fillId="8" borderId="47" xfId="0" applyNumberFormat="1" applyFont="1" applyFill="1" applyBorder="1" applyAlignment="1" applyProtection="1">
      <alignment horizontal="center" vertical="center"/>
      <protection hidden="1"/>
    </xf>
    <xf numFmtId="1" fontId="22" fillId="8" borderId="3" xfId="0" applyNumberFormat="1" applyFont="1" applyFill="1" applyBorder="1" applyAlignment="1" applyProtection="1">
      <alignment horizontal="center" vertical="center"/>
      <protection hidden="1"/>
    </xf>
    <xf numFmtId="1" fontId="52" fillId="8" borderId="10" xfId="0" applyNumberFormat="1" applyFont="1" applyFill="1" applyBorder="1" applyAlignment="1" applyProtection="1">
      <alignment horizontal="center" vertical="center"/>
      <protection hidden="1"/>
    </xf>
    <xf numFmtId="1" fontId="22" fillId="8" borderId="59" xfId="0" applyNumberFormat="1" applyFont="1" applyFill="1" applyBorder="1" applyAlignment="1" applyProtection="1">
      <alignment horizontal="center" vertical="center"/>
      <protection hidden="1"/>
    </xf>
    <xf numFmtId="1" fontId="34" fillId="8" borderId="22" xfId="0" applyNumberFormat="1" applyFont="1" applyFill="1" applyBorder="1" applyAlignment="1" applyProtection="1">
      <alignment horizontal="center" vertical="center" wrapText="1"/>
      <protection hidden="1"/>
    </xf>
    <xf numFmtId="2" fontId="34" fillId="8" borderId="22" xfId="0" applyNumberFormat="1" applyFont="1" applyFill="1" applyBorder="1" applyAlignment="1" applyProtection="1">
      <alignment horizontal="center" vertical="center"/>
    </xf>
    <xf numFmtId="0" fontId="34" fillId="8" borderId="22" xfId="0" applyFont="1" applyFill="1" applyBorder="1" applyAlignment="1" applyProtection="1">
      <alignment horizontal="center" vertical="center"/>
    </xf>
    <xf numFmtId="0" fontId="37" fillId="8" borderId="11" xfId="0" applyFont="1" applyFill="1" applyBorder="1" applyAlignment="1" applyProtection="1">
      <alignment horizontal="center" vertical="center" wrapText="1"/>
      <protection hidden="1"/>
    </xf>
    <xf numFmtId="0" fontId="49" fillId="8" borderId="32" xfId="0" applyFont="1" applyFill="1" applyBorder="1" applyAlignment="1" applyProtection="1">
      <alignment horizontal="center" vertical="center" wrapText="1"/>
      <protection hidden="1"/>
    </xf>
    <xf numFmtId="0" fontId="37" fillId="8" borderId="33" xfId="0" applyFont="1" applyFill="1" applyBorder="1" applyAlignment="1" applyProtection="1">
      <alignment horizontal="center" vertical="center" wrapText="1"/>
      <protection hidden="1"/>
    </xf>
    <xf numFmtId="0" fontId="37" fillId="8" borderId="12" xfId="0" applyFont="1" applyFill="1" applyBorder="1" applyAlignment="1" applyProtection="1">
      <alignment horizontal="center" vertical="center" wrapText="1"/>
      <protection hidden="1"/>
    </xf>
    <xf numFmtId="0" fontId="37" fillId="8" borderId="5" xfId="0" applyFont="1" applyFill="1" applyBorder="1" applyAlignment="1" applyProtection="1">
      <alignment horizontal="center" vertical="center" wrapText="1"/>
      <protection hidden="1"/>
    </xf>
    <xf numFmtId="0" fontId="37" fillId="8" borderId="6" xfId="0" applyFont="1" applyFill="1" applyBorder="1" applyAlignment="1" applyProtection="1">
      <alignment horizontal="center" vertical="center" wrapText="1"/>
      <protection hidden="1"/>
    </xf>
    <xf numFmtId="0" fontId="3" fillId="8" borderId="22" xfId="0" applyFont="1" applyFill="1" applyBorder="1" applyAlignment="1" applyProtection="1">
      <alignment horizontal="center" vertical="center" wrapText="1"/>
      <protection hidden="1"/>
    </xf>
    <xf numFmtId="0" fontId="3" fillId="8" borderId="16" xfId="0" applyFont="1" applyFill="1" applyBorder="1" applyAlignment="1" applyProtection="1">
      <alignment horizontal="center" vertical="center" wrapText="1"/>
      <protection hidden="1"/>
    </xf>
    <xf numFmtId="2" fontId="39" fillId="8" borderId="22" xfId="0" applyNumberFormat="1" applyFont="1" applyFill="1" applyBorder="1" applyAlignment="1" applyProtection="1">
      <alignment horizontal="center" vertical="center" wrapText="1"/>
      <protection hidden="1"/>
    </xf>
    <xf numFmtId="0" fontId="33" fillId="0" borderId="0" xfId="0" applyFont="1" applyAlignment="1" applyProtection="1">
      <protection hidden="1"/>
    </xf>
    <xf numFmtId="0" fontId="33" fillId="0" borderId="0" xfId="0" applyFont="1" applyAlignment="1" applyProtection="1">
      <alignment horizontal="left" vertical="justify" wrapText="1"/>
      <protection hidden="1"/>
    </xf>
    <xf numFmtId="0" fontId="40" fillId="0" borderId="0" xfId="0" applyFont="1" applyAlignment="1" applyProtection="1">
      <alignment vertical="center"/>
      <protection hidden="1"/>
    </xf>
    <xf numFmtId="0" fontId="33" fillId="0" borderId="0" xfId="0" applyFont="1" applyAlignment="1" applyProtection="1">
      <alignment horizontal="justify" vertical="center" wrapText="1"/>
      <protection hidden="1"/>
    </xf>
    <xf numFmtId="0" fontId="33" fillId="3" borderId="8" xfId="0" applyFont="1" applyFill="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4" fillId="0" borderId="4" xfId="0" applyFont="1" applyBorder="1" applyAlignment="1" applyProtection="1">
      <alignment horizontal="center" vertical="center" wrapText="1"/>
      <protection hidden="1"/>
    </xf>
    <xf numFmtId="183" fontId="33" fillId="0" borderId="1" xfId="0" quotePrefix="1" applyNumberFormat="1" applyFont="1" applyFill="1" applyBorder="1" applyAlignment="1" applyProtection="1">
      <alignment horizontal="center" vertical="center" wrapText="1"/>
      <protection hidden="1"/>
    </xf>
    <xf numFmtId="166" fontId="33" fillId="0" borderId="1" xfId="0" applyNumberFormat="1" applyFont="1" applyFill="1" applyBorder="1" applyAlignment="1" applyProtection="1">
      <alignment horizontal="center" vertical="center" wrapText="1"/>
      <protection hidden="1"/>
    </xf>
    <xf numFmtId="166" fontId="33" fillId="0" borderId="48" xfId="0" applyNumberFormat="1" applyFont="1" applyFill="1" applyBorder="1" applyAlignment="1" applyProtection="1">
      <alignment horizontal="center" vertical="center" wrapText="1"/>
      <protection hidden="1"/>
    </xf>
    <xf numFmtId="166" fontId="33" fillId="0" borderId="2" xfId="0" applyNumberFormat="1" applyFont="1" applyFill="1" applyBorder="1" applyAlignment="1" applyProtection="1">
      <alignment horizontal="center" vertical="center" wrapText="1"/>
      <protection hidden="1"/>
    </xf>
    <xf numFmtId="166" fontId="33" fillId="0" borderId="14" xfId="0" applyNumberFormat="1" applyFont="1" applyFill="1" applyBorder="1" applyAlignment="1" applyProtection="1">
      <alignment horizontal="center" vertical="center" wrapText="1"/>
      <protection hidden="1"/>
    </xf>
    <xf numFmtId="0" fontId="33" fillId="9" borderId="0" xfId="0" applyFont="1" applyFill="1" applyProtection="1">
      <protection hidden="1"/>
    </xf>
    <xf numFmtId="2" fontId="33" fillId="0" borderId="2" xfId="0" applyNumberFormat="1" applyFont="1" applyFill="1" applyBorder="1" applyAlignment="1" applyProtection="1">
      <alignment horizontal="center" vertical="center" wrapText="1"/>
      <protection hidden="1"/>
    </xf>
    <xf numFmtId="182" fontId="33" fillId="0" borderId="1" xfId="0" quotePrefix="1" applyNumberFormat="1" applyFont="1" applyFill="1" applyBorder="1" applyAlignment="1" applyProtection="1">
      <alignment horizontal="center" vertical="center" wrapText="1"/>
      <protection hidden="1"/>
    </xf>
    <xf numFmtId="183" fontId="33" fillId="0" borderId="1" xfId="0" quotePrefix="1" applyNumberFormat="1" applyFont="1" applyFill="1" applyBorder="1" applyAlignment="1" applyProtection="1">
      <alignment horizontal="center" vertical="center"/>
      <protection hidden="1"/>
    </xf>
    <xf numFmtId="166" fontId="33" fillId="0" borderId="4" xfId="0" applyNumberFormat="1" applyFont="1" applyFill="1" applyBorder="1" applyAlignment="1" applyProtection="1">
      <alignment horizontal="center" vertical="center" wrapText="1"/>
      <protection hidden="1"/>
    </xf>
    <xf numFmtId="0" fontId="33" fillId="0" borderId="0" xfId="0" quotePrefix="1" applyFont="1" applyFill="1" applyBorder="1" applyAlignment="1" applyProtection="1">
      <alignment horizontal="center" vertical="center" wrapText="1"/>
      <protection hidden="1"/>
    </xf>
    <xf numFmtId="0" fontId="33" fillId="0" borderId="0" xfId="0" applyFont="1" applyAlignment="1" applyProtection="1">
      <alignment horizontal="justify" vertical="center"/>
      <protection hidden="1"/>
    </xf>
    <xf numFmtId="0" fontId="34" fillId="0" borderId="0" xfId="0" applyFont="1" applyAlignment="1" applyProtection="1">
      <alignment horizontal="left"/>
      <protection hidden="1"/>
    </xf>
    <xf numFmtId="0" fontId="34" fillId="0" borderId="0" xfId="0" applyFont="1" applyAlignment="1" applyProtection="1">
      <protection hidden="1"/>
    </xf>
    <xf numFmtId="0" fontId="33" fillId="10" borderId="0" xfId="0" applyFont="1" applyFill="1" applyAlignment="1" applyProtection="1">
      <alignment horizontal="center"/>
      <protection hidden="1"/>
    </xf>
    <xf numFmtId="0" fontId="33" fillId="0" borderId="28" xfId="0" applyFont="1" applyBorder="1" applyAlignment="1" applyProtection="1">
      <protection hidden="1"/>
    </xf>
    <xf numFmtId="2" fontId="33" fillId="3" borderId="41" xfId="0" applyNumberFormat="1" applyFont="1" applyFill="1" applyBorder="1" applyAlignment="1" applyProtection="1">
      <alignment horizontal="center" vertical="center" wrapText="1"/>
      <protection hidden="1"/>
    </xf>
    <xf numFmtId="2" fontId="33" fillId="3" borderId="42" xfId="0" applyNumberFormat="1" applyFont="1" applyFill="1" applyBorder="1" applyAlignment="1" applyProtection="1">
      <alignment horizontal="center" vertical="center" wrapText="1"/>
      <protection hidden="1"/>
    </xf>
    <xf numFmtId="49" fontId="34" fillId="0" borderId="0" xfId="0" applyNumberFormat="1" applyFont="1" applyAlignment="1" applyProtection="1">
      <alignment horizontal="right"/>
      <protection hidden="1"/>
    </xf>
    <xf numFmtId="0" fontId="33" fillId="3" borderId="30" xfId="0" applyFont="1" applyFill="1" applyBorder="1" applyAlignment="1" applyProtection="1">
      <alignment horizontal="center" vertical="center" wrapText="1"/>
      <protection hidden="1"/>
    </xf>
    <xf numFmtId="0" fontId="34" fillId="0" borderId="32" xfId="0" applyFont="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4" fillId="0" borderId="0" xfId="0" applyFont="1" applyAlignment="1" applyProtection="1">
      <alignment horizontal="left" vertical="center"/>
      <protection hidden="1"/>
    </xf>
    <xf numFmtId="0" fontId="34" fillId="0" borderId="5"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33" fillId="0" borderId="0" xfId="0" applyFont="1" applyAlignment="1" applyProtection="1">
      <alignment horizontal="center"/>
      <protection hidden="1"/>
    </xf>
    <xf numFmtId="0" fontId="33" fillId="0" borderId="0" xfId="0" applyNumberFormat="1" applyFont="1" applyAlignment="1" applyProtection="1">
      <alignment horizontal="center"/>
      <protection hidden="1"/>
    </xf>
    <xf numFmtId="0" fontId="33" fillId="3" borderId="0" xfId="0" applyFont="1" applyFill="1" applyBorder="1" applyAlignment="1" applyProtection="1">
      <alignment horizontal="center" vertical="center" wrapText="1"/>
      <protection hidden="1"/>
    </xf>
    <xf numFmtId="0" fontId="33" fillId="3" borderId="0" xfId="0" applyFont="1" applyFill="1" applyAlignment="1" applyProtection="1">
      <alignment horizontal="center" wrapText="1"/>
      <protection hidden="1"/>
    </xf>
    <xf numFmtId="0" fontId="34" fillId="3" borderId="50" xfId="0" applyFont="1" applyFill="1" applyBorder="1" applyAlignment="1" applyProtection="1">
      <alignment horizontal="center" vertical="center" wrapText="1"/>
      <protection hidden="1"/>
    </xf>
    <xf numFmtId="0" fontId="33" fillId="3" borderId="0" xfId="0" applyFont="1" applyFill="1" applyAlignment="1" applyProtection="1">
      <alignment horizontal="center" wrapText="1"/>
      <protection hidden="1"/>
    </xf>
    <xf numFmtId="0" fontId="34" fillId="3" borderId="50" xfId="0" applyFont="1" applyFill="1" applyBorder="1" applyAlignment="1" applyProtection="1">
      <alignment horizontal="center" vertical="center" wrapText="1"/>
      <protection hidden="1"/>
    </xf>
    <xf numFmtId="0" fontId="33" fillId="0" borderId="0" xfId="0" applyNumberFormat="1" applyFont="1" applyAlignment="1" applyProtection="1">
      <alignment horizontal="center"/>
      <protection hidden="1"/>
    </xf>
    <xf numFmtId="0" fontId="33" fillId="3" borderId="0" xfId="0" applyFont="1" applyFill="1" applyBorder="1" applyAlignment="1" applyProtection="1">
      <alignment horizontal="center" vertical="center" wrapText="1"/>
      <protection hidden="1"/>
    </xf>
    <xf numFmtId="0" fontId="36"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0" fontId="36" fillId="0" borderId="0" xfId="0" applyFont="1" applyAlignment="1" applyProtection="1">
      <alignment horizontal="left" vertical="center" wrapText="1"/>
      <protection hidden="1"/>
    </xf>
    <xf numFmtId="0" fontId="36" fillId="3" borderId="30" xfId="0" applyFont="1" applyFill="1" applyBorder="1" applyAlignment="1" applyProtection="1">
      <alignment horizontal="center" vertical="center" wrapText="1"/>
      <protection hidden="1"/>
    </xf>
    <xf numFmtId="2" fontId="36" fillId="3" borderId="5" xfId="0" applyNumberFormat="1" applyFont="1" applyFill="1" applyBorder="1" applyAlignment="1" applyProtection="1">
      <alignment horizontal="center" vertical="center" wrapText="1"/>
      <protection hidden="1"/>
    </xf>
    <xf numFmtId="0" fontId="37" fillId="3" borderId="30" xfId="0" applyFont="1" applyFill="1" applyBorder="1" applyAlignment="1" applyProtection="1">
      <alignment horizontal="center" vertical="center" wrapText="1"/>
      <protection hidden="1"/>
    </xf>
    <xf numFmtId="2" fontId="6" fillId="23" borderId="8" xfId="0" applyNumberFormat="1" applyFont="1" applyFill="1" applyBorder="1" applyAlignment="1" applyProtection="1">
      <alignment horizontal="center" vertical="center" wrapText="1"/>
    </xf>
    <xf numFmtId="2" fontId="55" fillId="25" borderId="0" xfId="2" applyFont="1" applyFill="1" applyBorder="1" applyAlignment="1" applyProtection="1">
      <alignment horizontal="center" vertical="center" wrapText="1"/>
      <protection locked="0" hidden="1"/>
    </xf>
    <xf numFmtId="186" fontId="33" fillId="0" borderId="22" xfId="0" applyNumberFormat="1"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1" fontId="33" fillId="0" borderId="22" xfId="0" applyNumberFormat="1"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0" fontId="33" fillId="3" borderId="5" xfId="0" applyFont="1" applyFill="1" applyBorder="1" applyAlignment="1" applyProtection="1">
      <alignment horizontal="center" vertical="center"/>
      <protection hidden="1"/>
    </xf>
    <xf numFmtId="0" fontId="33" fillId="3" borderId="4" xfId="0" applyFont="1" applyFill="1" applyBorder="1" applyAlignment="1" applyProtection="1">
      <alignment horizontal="center" vertical="center" wrapText="1"/>
      <protection hidden="1"/>
    </xf>
    <xf numFmtId="2" fontId="33" fillId="25" borderId="22" xfId="2" applyFont="1" applyFill="1" applyBorder="1" applyAlignment="1" applyProtection="1">
      <alignment horizontal="center" vertical="center"/>
      <protection hidden="1"/>
    </xf>
    <xf numFmtId="2" fontId="33" fillId="25" borderId="22" xfId="2" applyFont="1" applyFill="1" applyBorder="1" applyAlignment="1">
      <alignment horizontal="center" vertical="center"/>
      <protection hidden="1"/>
    </xf>
    <xf numFmtId="184" fontId="33" fillId="3" borderId="2" xfId="0" quotePrefix="1" applyNumberFormat="1" applyFont="1" applyFill="1" applyBorder="1" applyAlignment="1" applyProtection="1">
      <alignment horizontal="center" vertical="center" wrapText="1"/>
      <protection hidden="1"/>
    </xf>
    <xf numFmtId="172" fontId="33" fillId="3" borderId="5" xfId="0" quotePrefix="1" applyNumberFormat="1" applyFont="1" applyFill="1" applyBorder="1" applyAlignment="1" applyProtection="1">
      <alignment horizontal="center" vertical="center" wrapText="1"/>
      <protection hidden="1"/>
    </xf>
    <xf numFmtId="49" fontId="34" fillId="0" borderId="0" xfId="0" applyNumberFormat="1" applyFont="1" applyAlignment="1" applyProtection="1">
      <alignment horizontal="right"/>
      <protection hidden="1"/>
    </xf>
    <xf numFmtId="0" fontId="33" fillId="3" borderId="30" xfId="0" applyFont="1" applyFill="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4" fillId="0" borderId="32" xfId="0" applyFont="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3" fillId="0" borderId="0" xfId="0" applyFont="1" applyAlignment="1" applyProtection="1">
      <alignment horizontal="center"/>
      <protection hidden="1"/>
    </xf>
    <xf numFmtId="0" fontId="34" fillId="0" borderId="5" xfId="0" applyFont="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3" fillId="3" borderId="0" xfId="0" applyFont="1" applyFill="1" applyAlignment="1" applyProtection="1">
      <alignment horizontal="justify" vertical="justify" wrapText="1"/>
      <protection hidden="1"/>
    </xf>
    <xf numFmtId="0" fontId="34" fillId="0" borderId="0" xfId="0" applyFont="1" applyAlignment="1" applyProtection="1">
      <alignment horizontal="left" vertical="center"/>
      <protection hidden="1"/>
    </xf>
    <xf numFmtId="0" fontId="34" fillId="0" borderId="5" xfId="0"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188" fontId="38" fillId="8" borderId="2" xfId="0" applyNumberFormat="1" applyFont="1" applyFill="1" applyBorder="1" applyAlignment="1" applyProtection="1">
      <alignment horizontal="center" vertical="center"/>
    </xf>
    <xf numFmtId="188" fontId="38" fillId="8" borderId="5" xfId="0" applyNumberFormat="1" applyFont="1" applyFill="1" applyBorder="1" applyAlignment="1" applyProtection="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4" xfId="0" applyFont="1" applyBorder="1" applyAlignment="1">
      <alignment horizontal="center" vertical="center"/>
    </xf>
    <xf numFmtId="0" fontId="56" fillId="0" borderId="0" xfId="0" applyFont="1" applyBorder="1" applyAlignment="1">
      <alignment horizontal="center" vertical="center"/>
    </xf>
    <xf numFmtId="0" fontId="56" fillId="0" borderId="46" xfId="0" applyNumberFormat="1" applyFont="1" applyFill="1" applyBorder="1" applyAlignment="1">
      <alignment horizontal="center" vertical="center"/>
    </xf>
    <xf numFmtId="2" fontId="27" fillId="14" borderId="22" xfId="2" applyFont="1" applyBorder="1" applyAlignment="1">
      <alignment horizontal="center" vertical="center"/>
      <protection hidden="1"/>
    </xf>
    <xf numFmtId="0" fontId="56" fillId="0" borderId="47" xfId="0" applyNumberFormat="1" applyFont="1" applyFill="1" applyBorder="1" applyAlignment="1">
      <alignment horizontal="center" vertical="center"/>
    </xf>
    <xf numFmtId="0" fontId="56" fillId="0" borderId="1" xfId="0" applyFont="1" applyFill="1" applyBorder="1" applyAlignment="1">
      <alignment horizontal="center" vertical="center"/>
    </xf>
    <xf numFmtId="164" fontId="56" fillId="0" borderId="1"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164" fontId="56" fillId="3" borderId="1" xfId="0"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xf>
    <xf numFmtId="0" fontId="56" fillId="0" borderId="51" xfId="0" applyFont="1" applyFill="1" applyBorder="1" applyAlignment="1">
      <alignment horizontal="center" vertical="center"/>
    </xf>
    <xf numFmtId="0" fontId="36" fillId="0" borderId="0" xfId="0" applyFont="1" applyFill="1" applyAlignment="1">
      <alignment horizontal="center" vertical="center"/>
    </xf>
    <xf numFmtId="0" fontId="56" fillId="0" borderId="0" xfId="0" applyFont="1" applyFill="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xf>
    <xf numFmtId="0" fontId="36" fillId="11" borderId="11" xfId="0" applyFont="1" applyFill="1" applyBorder="1" applyAlignment="1">
      <alignment horizontal="center" vertical="center" wrapText="1"/>
    </xf>
    <xf numFmtId="0" fontId="36" fillId="11" borderId="32" xfId="0" applyFont="1" applyFill="1" applyBorder="1" applyAlignment="1">
      <alignment horizontal="center" vertical="center"/>
    </xf>
    <xf numFmtId="164" fontId="36" fillId="11" borderId="32" xfId="0" applyNumberFormat="1" applyFont="1" applyFill="1" applyBorder="1" applyAlignment="1">
      <alignment horizontal="center" vertical="center"/>
    </xf>
    <xf numFmtId="165" fontId="36" fillId="11" borderId="32" xfId="0" applyNumberFormat="1" applyFont="1" applyFill="1" applyBorder="1" applyAlignment="1">
      <alignment horizontal="center" vertical="center"/>
    </xf>
    <xf numFmtId="186" fontId="36" fillId="11" borderId="32" xfId="0" applyNumberFormat="1" applyFont="1" applyFill="1" applyBorder="1" applyAlignment="1">
      <alignment horizontal="center" vertical="center"/>
    </xf>
    <xf numFmtId="168" fontId="36" fillId="11" borderId="32" xfId="0" applyNumberFormat="1" applyFont="1" applyFill="1" applyBorder="1" applyAlignment="1">
      <alignment horizontal="center" vertical="center"/>
    </xf>
    <xf numFmtId="0" fontId="36" fillId="11" borderId="33" xfId="0" applyFont="1" applyFill="1" applyBorder="1" applyAlignment="1">
      <alignment horizontal="center" vertical="center"/>
    </xf>
    <xf numFmtId="172" fontId="56" fillId="0" borderId="47" xfId="0" applyNumberFormat="1"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86"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173" fontId="56" fillId="0" borderId="47" xfId="0" applyNumberFormat="1" applyFont="1" applyFill="1" applyBorder="1" applyAlignment="1">
      <alignment horizontal="center" vertical="center"/>
    </xf>
    <xf numFmtId="174" fontId="56" fillId="0" borderId="3" xfId="0" applyNumberFormat="1" applyFont="1" applyFill="1" applyBorder="1" applyAlignment="1">
      <alignment horizontal="center" vertical="center"/>
    </xf>
    <xf numFmtId="175" fontId="56" fillId="0" borderId="3" xfId="0" applyNumberFormat="1" applyFont="1" applyFill="1" applyBorder="1" applyAlignment="1">
      <alignment horizontal="center" vertical="center"/>
    </xf>
    <xf numFmtId="2" fontId="36" fillId="11" borderId="2" xfId="0" applyNumberFormat="1" applyFont="1" applyFill="1" applyBorder="1" applyAlignment="1">
      <alignment horizontal="center" vertical="center"/>
    </xf>
    <xf numFmtId="176" fontId="56" fillId="0" borderId="3" xfId="0" applyNumberFormat="1" applyFont="1" applyFill="1" applyBorder="1" applyAlignment="1">
      <alignment horizontal="center" vertical="center"/>
    </xf>
    <xf numFmtId="177" fontId="56" fillId="0" borderId="3" xfId="0" applyNumberFormat="1" applyFont="1" applyFill="1" applyBorder="1" applyAlignment="1">
      <alignment horizontal="center" vertical="center"/>
    </xf>
    <xf numFmtId="178" fontId="56" fillId="0" borderId="3" xfId="0" applyNumberFormat="1" applyFont="1" applyFill="1" applyBorder="1" applyAlignment="1">
      <alignment horizontal="center" vertical="center"/>
    </xf>
    <xf numFmtId="179" fontId="56" fillId="0" borderId="3"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180" fontId="56" fillId="0" borderId="3" xfId="0" applyNumberFormat="1" applyFont="1" applyFill="1" applyBorder="1" applyAlignment="1">
      <alignment horizontal="center" vertical="center"/>
    </xf>
    <xf numFmtId="0" fontId="56" fillId="0" borderId="59" xfId="0" applyNumberFormat="1" applyFont="1" applyFill="1" applyBorder="1" applyAlignment="1">
      <alignment horizontal="center" vertical="center"/>
    </xf>
    <xf numFmtId="0" fontId="56" fillId="0" borderId="2" xfId="0" applyFont="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86"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2" fontId="27" fillId="0" borderId="12" xfId="2" applyFont="1" applyFill="1" applyBorder="1" applyAlignment="1">
      <alignment horizontal="center" vertical="center"/>
      <protection hidden="1"/>
    </xf>
    <xf numFmtId="0" fontId="56" fillId="0" borderId="66" xfId="0" applyFont="1" applyBorder="1" applyAlignment="1">
      <alignment horizontal="center" vertical="center"/>
    </xf>
    <xf numFmtId="164" fontId="56" fillId="0" borderId="49" xfId="0" applyNumberFormat="1" applyFont="1" applyFill="1" applyBorder="1" applyAlignment="1">
      <alignment horizontal="center" vertical="center"/>
    </xf>
    <xf numFmtId="0" fontId="56" fillId="0" borderId="49" xfId="0" applyFont="1" applyBorder="1" applyAlignment="1">
      <alignment horizontal="center" vertical="center"/>
    </xf>
    <xf numFmtId="0" fontId="56" fillId="0" borderId="49" xfId="0" applyFont="1" applyFill="1" applyBorder="1" applyAlignment="1">
      <alignment horizontal="center" vertical="center" wrapText="1"/>
    </xf>
    <xf numFmtId="164" fontId="58" fillId="3" borderId="49" xfId="0" applyNumberFormat="1" applyFont="1" applyFill="1" applyBorder="1" applyAlignment="1">
      <alignment horizontal="center" vertical="center" wrapText="1"/>
    </xf>
    <xf numFmtId="3" fontId="56" fillId="0" borderId="49" xfId="0" applyNumberFormat="1" applyFont="1" applyFill="1" applyBorder="1" applyAlignment="1">
      <alignment horizontal="center" vertical="center"/>
    </xf>
    <xf numFmtId="0" fontId="56" fillId="0" borderId="56" xfId="0"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2" xfId="0" applyFont="1" applyFill="1" applyBorder="1" applyAlignment="1">
      <alignment horizontal="center" vertical="center"/>
    </xf>
    <xf numFmtId="0" fontId="36" fillId="23" borderId="32" xfId="0" applyFont="1" applyFill="1" applyBorder="1" applyAlignment="1">
      <alignment horizontal="center" vertical="center"/>
    </xf>
    <xf numFmtId="164" fontId="36" fillId="23" borderId="32" xfId="0" applyNumberFormat="1" applyFont="1" applyFill="1" applyBorder="1" applyAlignment="1">
      <alignment horizontal="center" vertical="center"/>
    </xf>
    <xf numFmtId="186" fontId="36" fillId="24" borderId="32" xfId="0" applyNumberFormat="1" applyFont="1" applyFill="1" applyBorder="1" applyAlignment="1">
      <alignment horizontal="center" vertical="center"/>
    </xf>
    <xf numFmtId="168" fontId="36" fillId="23" borderId="32" xfId="0" applyNumberFormat="1" applyFont="1" applyFill="1" applyBorder="1" applyAlignment="1">
      <alignment horizontal="center" vertical="center"/>
    </xf>
    <xf numFmtId="0" fontId="36" fillId="24" borderId="33" xfId="0" applyFont="1" applyFill="1" applyBorder="1" applyAlignment="1">
      <alignment horizontal="center" vertical="center"/>
    </xf>
    <xf numFmtId="164" fontId="56" fillId="0" borderId="0" xfId="0" applyNumberFormat="1" applyFont="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0" fontId="36" fillId="23" borderId="5" xfId="0" applyFont="1" applyFill="1" applyBorder="1" applyAlignment="1">
      <alignment horizontal="center" vertical="center"/>
    </xf>
    <xf numFmtId="164" fontId="36" fillId="23" borderId="5" xfId="0" applyNumberFormat="1" applyFont="1" applyFill="1" applyBorder="1" applyAlignment="1">
      <alignment horizontal="center" vertical="center"/>
    </xf>
    <xf numFmtId="186" fontId="36" fillId="24" borderId="5" xfId="0" applyNumberFormat="1" applyFont="1" applyFill="1" applyBorder="1" applyAlignment="1">
      <alignment horizontal="center" vertical="center"/>
    </xf>
    <xf numFmtId="168" fontId="36" fillId="23" borderId="49"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56" fillId="0" borderId="21" xfId="0" applyFont="1" applyFill="1" applyBorder="1" applyAlignment="1">
      <alignment horizontal="center" vertical="center"/>
    </xf>
    <xf numFmtId="164" fontId="56" fillId="0" borderId="29" xfId="0" applyNumberFormat="1" applyFont="1" applyBorder="1" applyAlignment="1">
      <alignment horizontal="center" vertical="center"/>
    </xf>
    <xf numFmtId="164" fontId="36" fillId="11" borderId="50" xfId="0" applyNumberFormat="1" applyFont="1" applyFill="1" applyBorder="1" applyAlignment="1">
      <alignment horizontal="center" vertical="center"/>
    </xf>
    <xf numFmtId="0" fontId="56" fillId="0" borderId="21" xfId="0" applyFont="1" applyBorder="1" applyAlignment="1">
      <alignment horizontal="center" vertical="center"/>
    </xf>
    <xf numFmtId="0" fontId="56" fillId="0" borderId="29" xfId="0" applyFont="1" applyBorder="1" applyAlignment="1">
      <alignment horizontal="center" vertical="center"/>
    </xf>
    <xf numFmtId="0" fontId="56" fillId="3" borderId="0" xfId="0" applyFont="1" applyFill="1" applyBorder="1" applyAlignment="1">
      <alignment horizontal="center" vertical="center"/>
    </xf>
    <xf numFmtId="0" fontId="56" fillId="0" borderId="15" xfId="0" applyNumberFormat="1" applyFont="1" applyFill="1" applyBorder="1" applyAlignment="1">
      <alignment horizontal="center" vertical="center"/>
    </xf>
    <xf numFmtId="1" fontId="56" fillId="0" borderId="8" xfId="0" applyNumberFormat="1" applyFont="1" applyFill="1" applyBorder="1" applyAlignment="1" applyProtection="1">
      <alignment horizontal="center" vertical="center" wrapText="1"/>
      <protection locked="0"/>
    </xf>
    <xf numFmtId="2" fontId="56" fillId="0" borderId="16" xfId="0" applyNumberFormat="1" applyFont="1" applyFill="1" applyBorder="1" applyAlignment="1" applyProtection="1">
      <alignment horizontal="center" vertical="center" wrapText="1"/>
      <protection locked="0"/>
    </xf>
    <xf numFmtId="165" fontId="56" fillId="3" borderId="0" xfId="0" applyNumberFormat="1" applyFont="1" applyFill="1" applyBorder="1" applyAlignment="1" applyProtection="1">
      <alignment horizontal="center" vertical="center" wrapText="1"/>
      <protection locked="0"/>
    </xf>
    <xf numFmtId="14" fontId="56" fillId="0" borderId="1" xfId="0" applyNumberFormat="1" applyFont="1" applyFill="1" applyBorder="1" applyAlignment="1" applyProtection="1">
      <alignment horizontal="center" vertical="center" wrapText="1"/>
      <protection locked="0"/>
    </xf>
    <xf numFmtId="0" fontId="56" fillId="0" borderId="1" xfId="0" applyFont="1" applyFill="1" applyBorder="1" applyAlignment="1" applyProtection="1">
      <alignment horizontal="center" vertical="center" wrapText="1"/>
      <protection locked="0"/>
    </xf>
    <xf numFmtId="1" fontId="56" fillId="0" borderId="48" xfId="0" applyNumberFormat="1" applyFont="1" applyFill="1" applyBorder="1" applyAlignment="1" applyProtection="1">
      <alignment horizontal="center" vertical="center" wrapText="1"/>
      <protection locked="0"/>
    </xf>
    <xf numFmtId="1" fontId="56" fillId="0" borderId="1" xfId="0" applyNumberFormat="1" applyFont="1" applyFill="1" applyBorder="1" applyAlignment="1" applyProtection="1">
      <alignment horizontal="center" vertical="center" wrapText="1"/>
      <protection locked="0"/>
    </xf>
    <xf numFmtId="2" fontId="56" fillId="0" borderId="51" xfId="0" applyNumberFormat="1" applyFont="1" applyFill="1" applyBorder="1" applyAlignment="1" applyProtection="1">
      <alignment horizontal="center" vertical="center" wrapText="1"/>
      <protection locked="0"/>
    </xf>
    <xf numFmtId="14" fontId="56" fillId="0" borderId="2" xfId="0" applyNumberFormat="1" applyFont="1" applyFill="1" applyBorder="1" applyAlignment="1" applyProtection="1">
      <alignment horizontal="center" vertical="center" wrapText="1"/>
      <protection locked="0"/>
    </xf>
    <xf numFmtId="0" fontId="56" fillId="0" borderId="2" xfId="0" applyFont="1" applyFill="1" applyBorder="1" applyAlignment="1" applyProtection="1">
      <alignment horizontal="center" vertical="center" wrapText="1"/>
      <protection locked="0"/>
    </xf>
    <xf numFmtId="1" fontId="56" fillId="0" borderId="14" xfId="0" applyNumberFormat="1" applyFont="1" applyFill="1" applyBorder="1" applyAlignment="1" applyProtection="1">
      <alignment horizontal="center" vertical="center" wrapText="1"/>
      <protection locked="0"/>
    </xf>
    <xf numFmtId="1" fontId="56" fillId="0" borderId="2" xfId="0" applyNumberFormat="1" applyFont="1" applyFill="1" applyBorder="1" applyAlignment="1" applyProtection="1">
      <alignment horizontal="center" vertical="center" wrapText="1"/>
      <protection locked="0"/>
    </xf>
    <xf numFmtId="2" fontId="56" fillId="0" borderId="10" xfId="0" applyNumberFormat="1" applyFont="1" applyFill="1" applyBorder="1" applyAlignment="1" applyProtection="1">
      <alignment horizontal="center" vertical="center" wrapText="1"/>
      <protection locked="0"/>
    </xf>
    <xf numFmtId="164" fontId="36" fillId="11" borderId="49" xfId="0" applyNumberFormat="1" applyFont="1" applyFill="1" applyBorder="1" applyAlignment="1">
      <alignment horizontal="center" vertical="center"/>
    </xf>
    <xf numFmtId="168" fontId="36" fillId="11" borderId="20" xfId="0" applyNumberFormat="1" applyFont="1" applyFill="1" applyBorder="1" applyAlignment="1">
      <alignment horizontal="center" vertical="center"/>
    </xf>
    <xf numFmtId="2" fontId="36" fillId="11" borderId="32"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1" xfId="0" applyFont="1" applyFill="1" applyBorder="1" applyAlignment="1">
      <alignment horizontal="center" vertical="center"/>
    </xf>
    <xf numFmtId="1" fontId="56" fillId="0" borderId="2" xfId="0" applyNumberFormat="1" applyFont="1" applyBorder="1" applyAlignment="1">
      <alignment horizontal="center" vertical="center"/>
    </xf>
    <xf numFmtId="0" fontId="36" fillId="3" borderId="0" xfId="0" applyFont="1" applyFill="1" applyBorder="1" applyAlignment="1">
      <alignment horizontal="center" vertical="center"/>
    </xf>
    <xf numFmtId="0" fontId="56" fillId="0" borderId="10" xfId="0" applyFont="1" applyBorder="1" applyAlignment="1">
      <alignment horizontal="center" vertical="center"/>
    </xf>
    <xf numFmtId="2" fontId="56" fillId="3" borderId="0" xfId="0" applyNumberFormat="1" applyFont="1" applyFill="1" applyBorder="1" applyAlignment="1" applyProtection="1">
      <alignment horizontal="center" vertical="center" wrapText="1"/>
      <protection locked="0"/>
    </xf>
    <xf numFmtId="14" fontId="56" fillId="0" borderId="37" xfId="0" applyNumberFormat="1" applyFont="1" applyFill="1" applyBorder="1" applyAlignment="1" applyProtection="1">
      <alignment horizontal="center" vertical="center" wrapText="1"/>
      <protection locked="0"/>
    </xf>
    <xf numFmtId="0" fontId="56" fillId="0" borderId="5" xfId="0" applyFont="1" applyFill="1" applyBorder="1" applyAlignment="1" applyProtection="1">
      <alignment horizontal="center" vertical="center" wrapText="1"/>
      <protection locked="0"/>
    </xf>
    <xf numFmtId="1" fontId="56" fillId="0" borderId="5" xfId="0" applyNumberFormat="1" applyFont="1" applyFill="1" applyBorder="1" applyAlignment="1" applyProtection="1">
      <alignment horizontal="center" vertical="center" wrapText="1"/>
      <protection locked="0"/>
    </xf>
    <xf numFmtId="2" fontId="56" fillId="0" borderId="49" xfId="0" applyNumberFormat="1" applyFont="1" applyFill="1" applyBorder="1" applyAlignment="1" applyProtection="1">
      <alignment horizontal="center" vertical="center" wrapText="1"/>
      <protection locked="0"/>
    </xf>
    <xf numFmtId="1" fontId="56" fillId="0" borderId="49" xfId="0" applyNumberFormat="1" applyFont="1" applyFill="1" applyBorder="1" applyAlignment="1" applyProtection="1">
      <alignment horizontal="center" vertical="center" wrapText="1"/>
      <protection locked="0"/>
    </xf>
    <xf numFmtId="2" fontId="56" fillId="0" borderId="56" xfId="0" applyNumberFormat="1" applyFont="1" applyFill="1" applyBorder="1" applyAlignment="1" applyProtection="1">
      <alignment horizontal="center" vertical="center" wrapText="1"/>
      <protection locked="0"/>
    </xf>
    <xf numFmtId="164" fontId="36" fillId="11" borderId="27" xfId="0" applyNumberFormat="1" applyFont="1" applyFill="1" applyBorder="1" applyAlignment="1">
      <alignment horizontal="center" vertical="center"/>
    </xf>
    <xf numFmtId="0" fontId="36" fillId="11" borderId="60"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7" xfId="0" applyFont="1" applyFill="1" applyBorder="1" applyAlignment="1">
      <alignment horizontal="center" vertical="center"/>
    </xf>
    <xf numFmtId="0" fontId="36" fillId="0" borderId="0" xfId="0" applyFont="1" applyProtection="1"/>
    <xf numFmtId="0" fontId="36" fillId="0" borderId="0" xfId="0" applyFont="1" applyBorder="1" applyProtection="1"/>
    <xf numFmtId="0" fontId="36" fillId="0" borderId="58" xfId="0" applyFont="1" applyBorder="1" applyAlignment="1">
      <alignment horizontal="center" vertical="center"/>
    </xf>
    <xf numFmtId="0" fontId="36" fillId="0" borderId="18" xfId="0" applyFont="1" applyBorder="1" applyAlignment="1">
      <alignment horizontal="center" vertical="center"/>
    </xf>
    <xf numFmtId="0" fontId="36" fillId="0" borderId="57" xfId="0" applyFont="1" applyBorder="1" applyAlignment="1">
      <alignment horizontal="center" vertical="center"/>
    </xf>
    <xf numFmtId="0" fontId="36" fillId="0" borderId="21" xfId="0" applyFont="1" applyBorder="1" applyProtection="1"/>
    <xf numFmtId="0" fontId="15" fillId="0" borderId="0" xfId="0" applyFont="1" applyBorder="1" applyAlignment="1" applyProtection="1">
      <alignment vertical="center" textRotation="90"/>
    </xf>
    <xf numFmtId="0" fontId="56" fillId="0" borderId="0" xfId="0" applyFont="1" applyBorder="1" applyAlignment="1" applyProtection="1">
      <alignment horizontal="center"/>
    </xf>
    <xf numFmtId="0" fontId="36" fillId="0" borderId="0" xfId="0" applyFont="1" applyBorder="1" applyAlignment="1" applyProtection="1"/>
    <xf numFmtId="0" fontId="36" fillId="0" borderId="28" xfId="0" applyFont="1" applyBorder="1" applyProtection="1"/>
    <xf numFmtId="0" fontId="36" fillId="0" borderId="23" xfId="0" applyFont="1" applyBorder="1" applyAlignment="1" applyProtection="1">
      <alignment horizontal="center" vertical="center"/>
    </xf>
    <xf numFmtId="0" fontId="36" fillId="0" borderId="3" xfId="0" applyFont="1" applyBorder="1" applyAlignment="1">
      <alignment horizontal="center" vertical="center"/>
    </xf>
    <xf numFmtId="0" fontId="36" fillId="3" borderId="2" xfId="0" applyFont="1" applyFill="1" applyBorder="1" applyAlignment="1">
      <alignment horizontal="center" vertical="center"/>
    </xf>
    <xf numFmtId="0" fontId="36" fillId="0" borderId="10" xfId="0" applyFont="1" applyBorder="1" applyAlignment="1">
      <alignment horizontal="center" vertical="center"/>
    </xf>
    <xf numFmtId="0" fontId="56" fillId="23" borderId="11" xfId="0" applyFont="1" applyFill="1" applyBorder="1" applyAlignment="1" applyProtection="1">
      <alignment horizontal="center" vertical="center"/>
    </xf>
    <xf numFmtId="0" fontId="56" fillId="23" borderId="32" xfId="0" applyFont="1" applyFill="1" applyBorder="1" applyAlignment="1" applyProtection="1">
      <alignment horizontal="center" vertical="center"/>
    </xf>
    <xf numFmtId="166" fontId="56" fillId="23" borderId="32" xfId="0" applyNumberFormat="1" applyFont="1" applyFill="1" applyBorder="1" applyAlignment="1" applyProtection="1">
      <alignment horizontal="center" vertical="center"/>
    </xf>
    <xf numFmtId="3" fontId="56" fillId="22" borderId="38" xfId="0" applyNumberFormat="1" applyFont="1" applyFill="1" applyBorder="1" applyAlignment="1" applyProtection="1">
      <alignment vertical="center" wrapText="1"/>
    </xf>
    <xf numFmtId="0" fontId="37" fillId="0" borderId="54" xfId="0" applyFont="1" applyBorder="1" applyAlignment="1" applyProtection="1">
      <alignment horizontal="center" vertical="center" wrapText="1"/>
    </xf>
    <xf numFmtId="0" fontId="63" fillId="0" borderId="1" xfId="0" applyFont="1" applyBorder="1" applyAlignment="1">
      <alignment horizontal="center" vertical="center" wrapText="1"/>
    </xf>
    <xf numFmtId="0" fontId="56" fillId="23" borderId="3" xfId="0" applyFont="1" applyFill="1" applyBorder="1" applyAlignment="1" applyProtection="1">
      <alignment horizontal="center" vertical="center"/>
    </xf>
    <xf numFmtId="0" fontId="56" fillId="23" borderId="2" xfId="0" applyFont="1" applyFill="1" applyBorder="1" applyAlignment="1" applyProtection="1">
      <alignment horizontal="center" vertical="center"/>
    </xf>
    <xf numFmtId="166" fontId="56" fillId="23" borderId="2" xfId="0" applyNumberFormat="1" applyFont="1" applyFill="1" applyBorder="1" applyAlignment="1" applyProtection="1">
      <alignment horizontal="center" vertical="center"/>
    </xf>
    <xf numFmtId="3" fontId="56" fillId="22" borderId="62" xfId="0" applyNumberFormat="1" applyFont="1" applyFill="1" applyBorder="1" applyAlignment="1" applyProtection="1">
      <alignment horizontal="center" vertical="center" wrapText="1"/>
    </xf>
    <xf numFmtId="0" fontId="36" fillId="11" borderId="19" xfId="0" applyFont="1" applyFill="1" applyBorder="1" applyAlignment="1" applyProtection="1">
      <alignment horizontal="center" vertical="center" wrapText="1"/>
    </xf>
    <xf numFmtId="2" fontId="36" fillId="11" borderId="19" xfId="0" applyNumberFormat="1" applyFont="1" applyFill="1" applyBorder="1" applyAlignment="1" applyProtection="1">
      <alignment horizontal="center" vertical="center" wrapText="1"/>
    </xf>
    <xf numFmtId="165" fontId="36" fillId="3" borderId="2" xfId="0" applyNumberFormat="1" applyFont="1" applyFill="1" applyBorder="1" applyAlignment="1">
      <alignment horizontal="center" vertical="center"/>
    </xf>
    <xf numFmtId="166" fontId="56" fillId="23" borderId="3" xfId="0" applyNumberFormat="1" applyFont="1" applyFill="1" applyBorder="1" applyAlignment="1" applyProtection="1">
      <alignment horizontal="center" vertical="center"/>
    </xf>
    <xf numFmtId="3" fontId="56" fillId="22" borderId="67" xfId="0" applyNumberFormat="1" applyFont="1" applyFill="1" applyBorder="1" applyAlignment="1" applyProtection="1">
      <alignment vertical="center" wrapText="1"/>
    </xf>
    <xf numFmtId="0" fontId="48" fillId="0" borderId="37" xfId="0" applyFont="1" applyBorder="1" applyAlignment="1">
      <alignment horizontal="center" vertical="center" wrapText="1"/>
    </xf>
    <xf numFmtId="0" fontId="48" fillId="0" borderId="5" xfId="0" applyFont="1" applyBorder="1" applyAlignment="1">
      <alignment vertical="center" wrapText="1"/>
    </xf>
    <xf numFmtId="0" fontId="36" fillId="0" borderId="29" xfId="0" applyFont="1" applyBorder="1" applyProtection="1"/>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36" fillId="3" borderId="5" xfId="0" applyFont="1" applyFill="1" applyBorder="1" applyAlignment="1">
      <alignment horizontal="center" vertical="center"/>
    </xf>
    <xf numFmtId="0" fontId="36" fillId="0" borderId="6" xfId="0" applyFont="1" applyBorder="1" applyAlignment="1">
      <alignment horizontal="center" vertical="center"/>
    </xf>
    <xf numFmtId="2" fontId="56" fillId="23" borderId="2" xfId="0" applyNumberFormat="1" applyFont="1" applyFill="1" applyBorder="1" applyAlignment="1" applyProtection="1">
      <alignment horizontal="center" vertical="center"/>
    </xf>
    <xf numFmtId="166" fontId="56" fillId="23" borderId="12" xfId="0" applyNumberFormat="1" applyFont="1" applyFill="1" applyBorder="1" applyAlignment="1" applyProtection="1">
      <alignment horizontal="center" vertical="center"/>
    </xf>
    <xf numFmtId="0" fontId="56" fillId="23" borderId="5" xfId="0" applyFont="1" applyFill="1" applyBorder="1" applyAlignment="1" applyProtection="1">
      <alignment horizontal="center" vertical="center"/>
    </xf>
    <xf numFmtId="2" fontId="56" fillId="23" borderId="5" xfId="0" applyNumberFormat="1" applyFont="1" applyFill="1" applyBorder="1" applyAlignment="1" applyProtection="1">
      <alignment horizontal="center" vertical="center"/>
    </xf>
    <xf numFmtId="0" fontId="64" fillId="23" borderId="2" xfId="0" applyFont="1" applyFill="1" applyBorder="1" applyAlignment="1">
      <alignment horizontal="center" vertical="center" wrapText="1"/>
    </xf>
    <xf numFmtId="0" fontId="37" fillId="0" borderId="40" xfId="0" applyFont="1" applyBorder="1" applyAlignment="1" applyProtection="1">
      <alignment horizontal="center" vertical="center" wrapText="1"/>
    </xf>
    <xf numFmtId="0" fontId="63" fillId="0" borderId="32" xfId="0" applyFont="1" applyBorder="1" applyAlignment="1">
      <alignment horizontal="center" vertical="center" wrapText="1"/>
    </xf>
    <xf numFmtId="171" fontId="61" fillId="0" borderId="3" xfId="0" applyNumberFormat="1" applyFont="1" applyFill="1" applyBorder="1" applyAlignment="1">
      <alignment horizontal="center" vertical="center"/>
    </xf>
    <xf numFmtId="0" fontId="61" fillId="0" borderId="32" xfId="0" applyFont="1" applyFill="1" applyBorder="1" applyAlignment="1">
      <alignment horizontal="center" vertical="center"/>
    </xf>
    <xf numFmtId="170" fontId="61" fillId="0" borderId="33" xfId="0" applyNumberFormat="1" applyFont="1" applyFill="1" applyBorder="1" applyAlignment="1">
      <alignment horizontal="center" vertical="center"/>
    </xf>
    <xf numFmtId="181" fontId="36" fillId="11" borderId="19" xfId="0" applyNumberFormat="1" applyFont="1" applyFill="1" applyBorder="1" applyAlignment="1" applyProtection="1">
      <alignment horizontal="center" vertical="center" wrapText="1"/>
    </xf>
    <xf numFmtId="4" fontId="36" fillId="11" borderId="19" xfId="0" applyNumberFormat="1" applyFont="1" applyFill="1" applyBorder="1" applyAlignment="1" applyProtection="1">
      <alignment horizontal="center" vertical="center" wrapText="1"/>
    </xf>
    <xf numFmtId="0" fontId="36" fillId="0" borderId="2" xfId="0" applyFont="1" applyFill="1" applyBorder="1" applyAlignment="1">
      <alignment horizontal="center" vertical="center" wrapText="1"/>
    </xf>
    <xf numFmtId="0" fontId="36" fillId="0" borderId="10" xfId="0" applyFont="1" applyFill="1" applyBorder="1" applyAlignment="1">
      <alignment horizontal="center" vertical="center"/>
    </xf>
    <xf numFmtId="3" fontId="56" fillId="22" borderId="67" xfId="0" applyNumberFormat="1" applyFont="1" applyFill="1" applyBorder="1" applyAlignment="1" applyProtection="1">
      <alignment horizontal="center" vertical="center" wrapText="1"/>
    </xf>
    <xf numFmtId="171" fontId="36" fillId="0" borderId="3" xfId="0" applyNumberFormat="1" applyFont="1" applyFill="1" applyBorder="1" applyAlignment="1">
      <alignment horizontal="center" vertical="center"/>
    </xf>
    <xf numFmtId="183" fontId="36" fillId="0" borderId="2" xfId="0" applyNumberFormat="1" applyFont="1" applyFill="1" applyBorder="1" applyAlignment="1">
      <alignment horizontal="center" vertical="center"/>
    </xf>
    <xf numFmtId="183" fontId="36" fillId="0" borderId="10" xfId="0" applyNumberFormat="1" applyFont="1" applyFill="1" applyBorder="1" applyAlignment="1">
      <alignment horizontal="center" vertical="center"/>
    </xf>
    <xf numFmtId="181" fontId="56" fillId="23" borderId="2" xfId="0" applyNumberFormat="1" applyFont="1" applyFill="1" applyBorder="1" applyAlignment="1" applyProtection="1">
      <alignment horizontal="center" vertical="center" wrapText="1"/>
    </xf>
    <xf numFmtId="0" fontId="36" fillId="0" borderId="21" xfId="0" applyFont="1" applyBorder="1" applyAlignment="1" applyProtection="1">
      <alignment horizontal="center"/>
    </xf>
    <xf numFmtId="0" fontId="36" fillId="0" borderId="29" xfId="0" applyFont="1" applyBorder="1" applyAlignment="1" applyProtection="1">
      <alignment horizontal="center" vertical="center"/>
    </xf>
    <xf numFmtId="4" fontId="56" fillId="23" borderId="2" xfId="0" applyNumberFormat="1" applyFont="1" applyFill="1" applyBorder="1" applyAlignment="1" applyProtection="1">
      <alignment horizontal="center" vertical="center" wrapText="1"/>
    </xf>
    <xf numFmtId="185" fontId="56" fillId="23" borderId="2" xfId="0" applyNumberFormat="1" applyFont="1" applyFill="1" applyBorder="1" applyAlignment="1" applyProtection="1">
      <alignment horizontal="center" vertical="center" wrapText="1"/>
    </xf>
    <xf numFmtId="182" fontId="36" fillId="0" borderId="10" xfId="0" applyNumberFormat="1" applyFont="1" applyFill="1" applyBorder="1" applyAlignment="1">
      <alignment horizontal="center" vertical="center"/>
    </xf>
    <xf numFmtId="166" fontId="56" fillId="23" borderId="5" xfId="0" applyNumberFormat="1" applyFont="1" applyFill="1" applyBorder="1" applyAlignment="1" applyProtection="1">
      <alignment horizontal="center" vertical="center"/>
    </xf>
    <xf numFmtId="181" fontId="56" fillId="23" borderId="5" xfId="0" applyNumberFormat="1" applyFont="1" applyFill="1" applyBorder="1" applyAlignment="1" applyProtection="1">
      <alignment horizontal="center" vertical="center" wrapText="1"/>
    </xf>
    <xf numFmtId="4" fontId="56" fillId="23" borderId="5" xfId="0" applyNumberFormat="1" applyFont="1" applyFill="1" applyBorder="1" applyAlignment="1" applyProtection="1">
      <alignment horizontal="center" vertical="center" wrapText="1"/>
    </xf>
    <xf numFmtId="0" fontId="15" fillId="0" borderId="21" xfId="0" applyFont="1" applyBorder="1" applyAlignment="1" applyProtection="1">
      <alignment horizontal="center" vertical="center"/>
    </xf>
    <xf numFmtId="0" fontId="15" fillId="0" borderId="0" xfId="0" applyFont="1" applyBorder="1" applyAlignment="1" applyProtection="1">
      <alignment horizontal="center" vertical="center"/>
    </xf>
    <xf numFmtId="0" fontId="5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56" fillId="0" borderId="0" xfId="0" applyNumberFormat="1" applyFont="1" applyFill="1" applyBorder="1" applyAlignment="1" applyProtection="1">
      <alignment horizontal="center" vertical="center" wrapText="1"/>
    </xf>
    <xf numFmtId="164" fontId="56" fillId="0" borderId="0" xfId="0" applyNumberFormat="1" applyFont="1" applyFill="1" applyBorder="1" applyAlignment="1" applyProtection="1">
      <alignment horizontal="center" vertical="center"/>
    </xf>
    <xf numFmtId="14" fontId="56" fillId="0" borderId="0" xfId="0" applyNumberFormat="1" applyFont="1" applyFill="1" applyBorder="1" applyAlignment="1" applyProtection="1">
      <alignment horizontal="center" vertical="center" wrapText="1"/>
    </xf>
    <xf numFmtId="0" fontId="56" fillId="23" borderId="32" xfId="0" applyFont="1" applyFill="1" applyBorder="1" applyAlignment="1" applyProtection="1">
      <alignment horizontal="center" vertical="center" wrapText="1"/>
    </xf>
    <xf numFmtId="0" fontId="36" fillId="23" borderId="40" xfId="0" applyFont="1" applyFill="1" applyBorder="1" applyAlignment="1" applyProtection="1">
      <alignment horizontal="center" vertical="center" wrapText="1"/>
    </xf>
    <xf numFmtId="0" fontId="48" fillId="23" borderId="32" xfId="0" applyFont="1" applyFill="1" applyBorder="1" applyAlignment="1">
      <alignment horizontal="center" vertical="center" wrapText="1"/>
    </xf>
    <xf numFmtId="0" fontId="36" fillId="23" borderId="19" xfId="0" applyFont="1" applyFill="1" applyBorder="1" applyAlignment="1" applyProtection="1">
      <alignment horizontal="center" vertical="center" wrapText="1"/>
    </xf>
    <xf numFmtId="0" fontId="48" fillId="23" borderId="2" xfId="0" applyFont="1" applyFill="1" applyBorder="1" applyAlignment="1">
      <alignment horizontal="center" vertical="center" wrapText="1"/>
    </xf>
    <xf numFmtId="0" fontId="56" fillId="23" borderId="1" xfId="0" applyFont="1" applyFill="1" applyBorder="1" applyAlignment="1" applyProtection="1">
      <alignment horizontal="center" vertical="center"/>
    </xf>
    <xf numFmtId="0" fontId="48" fillId="23" borderId="37" xfId="0" applyFont="1" applyFill="1" applyBorder="1" applyAlignment="1">
      <alignment horizontal="center" vertical="center" wrapText="1"/>
    </xf>
    <xf numFmtId="0" fontId="48" fillId="23" borderId="5" xfId="0" applyFont="1" applyFill="1" applyBorder="1" applyAlignment="1">
      <alignment vertical="center" wrapText="1"/>
    </xf>
    <xf numFmtId="0" fontId="56" fillId="23" borderId="2" xfId="0" applyFont="1" applyFill="1" applyBorder="1" applyAlignment="1" applyProtection="1">
      <alignment horizontal="center" vertical="center" wrapText="1"/>
    </xf>
    <xf numFmtId="170" fontId="36" fillId="0" borderId="3" xfId="0" applyNumberFormat="1" applyFont="1" applyBorder="1" applyAlignment="1">
      <alignment horizontal="center" vertical="center"/>
    </xf>
    <xf numFmtId="182" fontId="36" fillId="0" borderId="2" xfId="0" applyNumberFormat="1" applyFont="1" applyFill="1" applyBorder="1" applyAlignment="1">
      <alignment horizontal="center" vertical="center"/>
    </xf>
    <xf numFmtId="0" fontId="64" fillId="23" borderId="5" xfId="0" applyFont="1" applyFill="1" applyBorder="1" applyAlignment="1">
      <alignment horizontal="center" vertical="center" wrapText="1"/>
    </xf>
    <xf numFmtId="184" fontId="36" fillId="0" borderId="2" xfId="0" applyNumberFormat="1" applyFont="1" applyFill="1" applyBorder="1" applyAlignment="1">
      <alignment horizontal="center" vertical="center"/>
    </xf>
    <xf numFmtId="0" fontId="36" fillId="0" borderId="25" xfId="0" applyFont="1" applyBorder="1" applyProtection="1"/>
    <xf numFmtId="0" fontId="36" fillId="0" borderId="26" xfId="0" applyFont="1" applyBorder="1" applyProtection="1"/>
    <xf numFmtId="170" fontId="36" fillId="0" borderId="12" xfId="0" applyNumberFormat="1" applyFont="1" applyBorder="1" applyAlignment="1">
      <alignment horizontal="center" vertical="center"/>
    </xf>
    <xf numFmtId="184" fontId="36" fillId="0" borderId="5" xfId="0" applyNumberFormat="1" applyFont="1" applyFill="1" applyBorder="1" applyAlignment="1">
      <alignment horizontal="center" vertical="center"/>
    </xf>
    <xf numFmtId="182" fontId="36" fillId="0" borderId="6" xfId="0" applyNumberFormat="1" applyFont="1" applyBorder="1" applyAlignment="1">
      <alignment horizontal="center" vertical="center"/>
    </xf>
    <xf numFmtId="166" fontId="56" fillId="23" borderId="32" xfId="0" applyNumberFormat="1" applyFont="1" applyFill="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48" fillId="0" borderId="32" xfId="0" applyFont="1" applyBorder="1" applyAlignment="1">
      <alignment horizontal="center" vertical="center" wrapText="1"/>
    </xf>
    <xf numFmtId="166" fontId="64" fillId="23" borderId="2" xfId="0" applyNumberFormat="1" applyFont="1" applyFill="1" applyBorder="1" applyAlignment="1">
      <alignment horizontal="center" vertical="center" wrapText="1"/>
    </xf>
    <xf numFmtId="3" fontId="56" fillId="22" borderId="62" xfId="0" applyNumberFormat="1" applyFont="1" applyFill="1" applyBorder="1" applyAlignment="1" applyProtection="1">
      <alignment horizontal="center" wrapText="1"/>
    </xf>
    <xf numFmtId="166" fontId="36" fillId="11" borderId="3"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3" fontId="56" fillId="22" borderId="67" xfId="0" applyNumberFormat="1" applyFont="1" applyFill="1" applyBorder="1" applyAlignment="1" applyProtection="1">
      <alignment horizontal="center" wrapText="1"/>
    </xf>
    <xf numFmtId="0" fontId="36" fillId="0" borderId="55" xfId="0" applyFont="1" applyBorder="1" applyAlignment="1">
      <alignment horizontal="center" vertical="center"/>
    </xf>
    <xf numFmtId="0" fontId="56" fillId="0" borderId="55" xfId="0" applyFont="1" applyFill="1" applyBorder="1" applyAlignment="1">
      <alignment vertical="center"/>
    </xf>
    <xf numFmtId="0" fontId="56" fillId="0" borderId="28" xfId="0" applyFont="1" applyFill="1" applyBorder="1" applyAlignment="1">
      <alignment vertical="center"/>
    </xf>
    <xf numFmtId="0" fontId="36" fillId="0" borderId="40" xfId="0" applyFont="1" applyBorder="1" applyAlignment="1" applyProtection="1">
      <alignment horizontal="center" vertical="center" wrapText="1"/>
    </xf>
    <xf numFmtId="0" fontId="36" fillId="0" borderId="11" xfId="0" applyFont="1" applyFill="1" applyBorder="1" applyAlignment="1">
      <alignment horizontal="center" vertical="center"/>
    </xf>
    <xf numFmtId="0" fontId="36" fillId="0" borderId="33" xfId="0" applyFont="1" applyBorder="1" applyAlignment="1">
      <alignment horizontal="center" vertical="center" wrapText="1"/>
    </xf>
    <xf numFmtId="0" fontId="36" fillId="0" borderId="0" xfId="0" applyFont="1" applyAlignment="1">
      <alignment horizontal="center" vertical="center" wrapText="1"/>
    </xf>
    <xf numFmtId="166" fontId="36" fillId="11" borderId="19" xfId="0" applyNumberFormat="1" applyFont="1" applyFill="1" applyBorder="1" applyAlignment="1" applyProtection="1">
      <alignment horizontal="center" vertical="center" wrapText="1"/>
    </xf>
    <xf numFmtId="0" fontId="36" fillId="0" borderId="3" xfId="0" applyFont="1" applyFill="1" applyBorder="1" applyAlignment="1">
      <alignment horizontal="center" vertical="center"/>
    </xf>
    <xf numFmtId="0" fontId="36" fillId="0" borderId="10" xfId="0" applyFont="1" applyBorder="1" applyAlignment="1">
      <alignment horizontal="center" vertical="center" wrapText="1"/>
    </xf>
    <xf numFmtId="0" fontId="36" fillId="0" borderId="12" xfId="0" applyFont="1" applyFill="1" applyBorder="1" applyAlignment="1">
      <alignment horizontal="center" vertical="center"/>
    </xf>
    <xf numFmtId="0" fontId="36" fillId="0" borderId="0" xfId="0" applyFont="1" applyBorder="1" applyAlignment="1" applyProtection="1">
      <alignment horizontal="center" vertical="center"/>
    </xf>
    <xf numFmtId="0" fontId="36" fillId="0" borderId="55" xfId="0" applyFont="1" applyBorder="1" applyProtection="1"/>
    <xf numFmtId="0" fontId="36" fillId="0" borderId="28" xfId="0" applyFont="1" applyBorder="1" applyAlignment="1" applyProtection="1">
      <alignment horizontal="center" vertical="center"/>
    </xf>
    <xf numFmtId="0" fontId="37" fillId="12" borderId="52" xfId="0" applyFont="1" applyFill="1" applyBorder="1" applyAlignment="1">
      <alignment horizontal="center" vertical="center"/>
    </xf>
    <xf numFmtId="0" fontId="37" fillId="12" borderId="50" xfId="0" applyFont="1" applyFill="1" applyBorder="1" applyAlignment="1">
      <alignment horizontal="center" vertical="center"/>
    </xf>
    <xf numFmtId="0" fontId="37" fillId="12" borderId="50" xfId="0" applyFont="1" applyFill="1" applyBorder="1" applyAlignment="1">
      <alignment horizontal="center" vertical="center" wrapText="1"/>
    </xf>
    <xf numFmtId="0" fontId="37" fillId="12" borderId="50" xfId="0" applyFont="1" applyFill="1" applyBorder="1" applyAlignment="1" applyProtection="1">
      <alignment horizontal="center" vertical="center" wrapText="1"/>
    </xf>
    <xf numFmtId="0" fontId="37" fillId="12" borderId="53" xfId="0" applyFont="1" applyFill="1" applyBorder="1" applyAlignment="1">
      <alignment horizontal="center" vertical="center" wrapText="1"/>
    </xf>
    <xf numFmtId="0" fontId="37" fillId="12" borderId="8" xfId="0" applyFont="1" applyFill="1" applyBorder="1" applyAlignment="1">
      <alignment horizontal="center" vertical="center"/>
    </xf>
    <xf numFmtId="0" fontId="37" fillId="12" borderId="9" xfId="0" applyFont="1" applyFill="1" applyBorder="1" applyAlignment="1">
      <alignment horizontal="center" vertical="center"/>
    </xf>
    <xf numFmtId="0" fontId="37" fillId="0" borderId="52" xfId="0" applyFont="1" applyBorder="1" applyAlignment="1">
      <alignment horizontal="center" vertical="center"/>
    </xf>
    <xf numFmtId="0" fontId="37" fillId="0" borderId="50" xfId="0" applyFont="1" applyBorder="1" applyAlignment="1">
      <alignment horizontal="center" vertical="center"/>
    </xf>
    <xf numFmtId="0" fontId="37" fillId="0" borderId="50" xfId="0" applyFont="1" applyBorder="1" applyAlignment="1">
      <alignment horizontal="center" vertical="center" wrapText="1"/>
    </xf>
    <xf numFmtId="0" fontId="37" fillId="0" borderId="50" xfId="0" applyFont="1" applyBorder="1" applyAlignment="1" applyProtection="1">
      <alignment horizontal="center" vertical="center" wrapText="1"/>
    </xf>
    <xf numFmtId="0" fontId="37" fillId="0" borderId="53" xfId="0" applyFont="1" applyBorder="1" applyAlignment="1">
      <alignment horizontal="center" vertical="center" wrapText="1"/>
    </xf>
    <xf numFmtId="0" fontId="36" fillId="11" borderId="11" xfId="0" applyFont="1" applyFill="1" applyBorder="1" applyAlignment="1">
      <alignment horizontal="center" vertical="center"/>
    </xf>
    <xf numFmtId="164" fontId="36" fillId="11" borderId="32" xfId="0" applyNumberFormat="1" applyFont="1" applyFill="1" applyBorder="1" applyAlignment="1">
      <alignment horizontal="center" vertical="center" wrapText="1"/>
    </xf>
    <xf numFmtId="0" fontId="36" fillId="11" borderId="32" xfId="0"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0" fontId="36" fillId="0" borderId="40"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0" fontId="36" fillId="0" borderId="19" xfId="0" applyFont="1" applyBorder="1" applyAlignment="1">
      <alignment horizontal="center" vertical="center"/>
    </xf>
    <xf numFmtId="0" fontId="36" fillId="0" borderId="2" xfId="0" applyFont="1" applyBorder="1" applyAlignment="1">
      <alignment horizontal="center" vertical="center"/>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168" fontId="36" fillId="11" borderId="6" xfId="0" applyNumberFormat="1" applyFont="1" applyFill="1" applyBorder="1" applyAlignment="1">
      <alignment horizontal="center" vertical="center"/>
    </xf>
    <xf numFmtId="0" fontId="36" fillId="0" borderId="37" xfId="0" applyFont="1" applyBorder="1" applyAlignment="1">
      <alignment horizontal="center" vertical="center"/>
    </xf>
    <xf numFmtId="0" fontId="36" fillId="0" borderId="5" xfId="0" applyFont="1" applyBorder="1" applyAlignment="1">
      <alignment horizontal="center" vertical="center"/>
    </xf>
    <xf numFmtId="0" fontId="66" fillId="0" borderId="0" xfId="0" applyFont="1" applyAlignment="1">
      <alignment horizontal="center" vertical="center"/>
    </xf>
    <xf numFmtId="0" fontId="22" fillId="6" borderId="40"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167" fontId="2" fillId="6" borderId="33" xfId="0" applyNumberFormat="1" applyFont="1" applyFill="1" applyBorder="1" applyAlignment="1" applyProtection="1">
      <alignment horizontal="center" vertical="center"/>
    </xf>
    <xf numFmtId="167" fontId="2" fillId="6" borderId="10" xfId="0" applyNumberFormat="1" applyFont="1" applyFill="1" applyBorder="1" applyAlignment="1" applyProtection="1">
      <alignment horizontal="center" vertical="center"/>
    </xf>
    <xf numFmtId="167" fontId="2" fillId="6" borderId="6" xfId="0" applyNumberFormat="1" applyFont="1" applyFill="1" applyBorder="1" applyAlignment="1" applyProtection="1">
      <alignment horizontal="center" vertical="center"/>
    </xf>
    <xf numFmtId="165" fontId="2" fillId="6" borderId="33" xfId="0" applyNumberFormat="1" applyFont="1" applyFill="1" applyBorder="1" applyAlignment="1" applyProtection="1">
      <alignment horizontal="center" vertical="center"/>
    </xf>
    <xf numFmtId="165" fontId="2" fillId="6" borderId="10" xfId="0" applyNumberFormat="1" applyFont="1" applyFill="1" applyBorder="1" applyAlignment="1" applyProtection="1">
      <alignment horizontal="center" vertical="center"/>
    </xf>
    <xf numFmtId="165" fontId="2" fillId="6" borderId="6" xfId="0" applyNumberFormat="1" applyFont="1" applyFill="1" applyBorder="1" applyAlignment="1" applyProtection="1">
      <alignment horizontal="center" vertical="center"/>
    </xf>
    <xf numFmtId="2" fontId="2" fillId="6" borderId="33" xfId="0" applyNumberFormat="1" applyFont="1" applyFill="1" applyBorder="1" applyAlignment="1" applyProtection="1">
      <alignment horizontal="center" vertical="center"/>
    </xf>
    <xf numFmtId="2" fontId="2" fillId="6" borderId="10" xfId="0" applyNumberFormat="1" applyFont="1" applyFill="1" applyBorder="1" applyAlignment="1" applyProtection="1">
      <alignment horizontal="center" vertical="center"/>
    </xf>
    <xf numFmtId="2" fontId="2" fillId="6" borderId="6" xfId="0" applyNumberFormat="1" applyFont="1" applyFill="1" applyBorder="1" applyAlignment="1" applyProtection="1">
      <alignment horizontal="center" vertical="center"/>
    </xf>
    <xf numFmtId="2" fontId="33" fillId="0" borderId="20" xfId="0" applyNumberFormat="1" applyFont="1" applyFill="1" applyBorder="1" applyAlignment="1" applyProtection="1">
      <alignment horizontal="center" vertical="center" wrapText="1"/>
      <protection hidden="1"/>
    </xf>
    <xf numFmtId="184" fontId="33" fillId="0" borderId="20" xfId="0" quotePrefix="1" applyNumberFormat="1" applyFont="1" applyFill="1" applyBorder="1" applyAlignment="1" applyProtection="1">
      <alignment horizontal="center" vertical="center" wrapText="1"/>
      <protection hidden="1"/>
    </xf>
    <xf numFmtId="166" fontId="33" fillId="0" borderId="20" xfId="0" applyNumberFormat="1" applyFont="1" applyFill="1" applyBorder="1" applyAlignment="1" applyProtection="1">
      <alignment horizontal="center" vertical="center" wrapText="1"/>
      <protection hidden="1"/>
    </xf>
    <xf numFmtId="166" fontId="33" fillId="0" borderId="75" xfId="0" applyNumberFormat="1" applyFont="1" applyFill="1" applyBorder="1" applyAlignment="1" applyProtection="1">
      <alignment horizontal="center" vertical="center" wrapText="1"/>
      <protection hidden="1"/>
    </xf>
    <xf numFmtId="2" fontId="33" fillId="3" borderId="20" xfId="0" applyNumberFormat="1" applyFont="1" applyFill="1" applyBorder="1" applyAlignment="1" applyProtection="1">
      <alignment horizontal="center" vertical="center" wrapText="1"/>
      <protection hidden="1"/>
    </xf>
    <xf numFmtId="2" fontId="33" fillId="0" borderId="32" xfId="0" applyNumberFormat="1" applyFont="1" applyFill="1" applyBorder="1" applyAlignment="1" applyProtection="1">
      <alignment horizontal="center" vertical="center" wrapText="1"/>
      <protection hidden="1"/>
    </xf>
    <xf numFmtId="184" fontId="33" fillId="3" borderId="32" xfId="0" quotePrefix="1" applyNumberFormat="1" applyFont="1" applyFill="1" applyBorder="1" applyAlignment="1" applyProtection="1">
      <alignment horizontal="center" vertical="center" wrapText="1"/>
      <protection hidden="1"/>
    </xf>
    <xf numFmtId="166" fontId="33" fillId="0" borderId="32" xfId="0" applyNumberFormat="1" applyFont="1" applyFill="1" applyBorder="1" applyAlignment="1" applyProtection="1">
      <alignment horizontal="center" vertical="center" wrapText="1"/>
      <protection hidden="1"/>
    </xf>
    <xf numFmtId="166" fontId="33" fillId="0" borderId="13" xfId="0" applyNumberFormat="1" applyFont="1" applyFill="1" applyBorder="1" applyAlignment="1" applyProtection="1">
      <alignment horizontal="center" vertical="center" wrapText="1"/>
      <protection hidden="1"/>
    </xf>
    <xf numFmtId="2" fontId="33" fillId="3" borderId="39" xfId="0" applyNumberFormat="1" applyFont="1" applyFill="1" applyBorder="1" applyAlignment="1" applyProtection="1">
      <alignment horizontal="center" vertical="center" wrapText="1"/>
      <protection hidden="1"/>
    </xf>
    <xf numFmtId="2" fontId="27" fillId="4" borderId="32" xfId="0" applyNumberFormat="1" applyFont="1" applyFill="1" applyBorder="1" applyAlignment="1" applyProtection="1">
      <alignment horizontal="center" vertical="center"/>
      <protection locked="0" hidden="1"/>
    </xf>
    <xf numFmtId="2" fontId="27" fillId="4" borderId="33" xfId="0" applyNumberFormat="1" applyFont="1" applyFill="1" applyBorder="1" applyAlignment="1" applyProtection="1">
      <alignment horizontal="center" vertical="center"/>
      <protection locked="0" hidden="1"/>
    </xf>
    <xf numFmtId="2" fontId="27" fillId="4" borderId="49" xfId="0" applyNumberFormat="1" applyFont="1" applyFill="1" applyBorder="1" applyAlignment="1" applyProtection="1">
      <alignment horizontal="center" vertical="center"/>
      <protection locked="0" hidden="1"/>
    </xf>
    <xf numFmtId="2" fontId="27" fillId="4" borderId="56" xfId="0" applyNumberFormat="1" applyFont="1" applyFill="1" applyBorder="1" applyAlignment="1" applyProtection="1">
      <alignment horizontal="center" vertical="center"/>
      <protection locked="0" hidden="1"/>
    </xf>
    <xf numFmtId="166" fontId="27" fillId="4" borderId="32" xfId="0" applyNumberFormat="1" applyFont="1" applyFill="1" applyBorder="1" applyAlignment="1" applyProtection="1">
      <alignment horizontal="center" vertical="center"/>
      <protection locked="0" hidden="1"/>
    </xf>
    <xf numFmtId="166" fontId="27" fillId="4" borderId="33" xfId="0" applyNumberFormat="1" applyFont="1" applyFill="1" applyBorder="1" applyAlignment="1" applyProtection="1">
      <alignment horizontal="center" vertical="center"/>
      <protection locked="0" hidden="1"/>
    </xf>
    <xf numFmtId="166" fontId="27" fillId="4" borderId="51" xfId="0" applyNumberFormat="1" applyFont="1" applyFill="1" applyBorder="1" applyAlignment="1" applyProtection="1">
      <alignment horizontal="center" vertical="center"/>
      <protection locked="0" hidden="1"/>
    </xf>
    <xf numFmtId="166" fontId="27" fillId="4" borderId="49" xfId="0" applyNumberFormat="1" applyFont="1" applyFill="1" applyBorder="1" applyAlignment="1" applyProtection="1">
      <alignment horizontal="center" vertical="center"/>
      <protection locked="0" hidden="1"/>
    </xf>
    <xf numFmtId="166" fontId="27" fillId="4" borderId="56" xfId="0" applyNumberFormat="1" applyFont="1" applyFill="1" applyBorder="1" applyAlignment="1" applyProtection="1">
      <alignment horizontal="center" vertical="center"/>
      <protection locked="0" hidden="1"/>
    </xf>
    <xf numFmtId="166" fontId="2" fillId="6" borderId="33" xfId="0" applyNumberFormat="1" applyFont="1" applyFill="1" applyBorder="1" applyAlignment="1" applyProtection="1">
      <alignment horizontal="center" vertical="center"/>
    </xf>
    <xf numFmtId="166" fontId="2" fillId="6" borderId="10" xfId="0" applyNumberFormat="1" applyFont="1" applyFill="1" applyBorder="1" applyAlignment="1" applyProtection="1">
      <alignment horizontal="center" vertical="center"/>
    </xf>
    <xf numFmtId="166" fontId="2" fillId="6" borderId="6" xfId="0" applyNumberFormat="1" applyFont="1" applyFill="1" applyBorder="1" applyAlignment="1" applyProtection="1">
      <alignment horizontal="center" vertical="center"/>
    </xf>
    <xf numFmtId="0" fontId="36" fillId="3" borderId="0" xfId="0" applyFont="1" applyFill="1" applyProtection="1">
      <protection hidden="1"/>
    </xf>
    <xf numFmtId="0" fontId="37" fillId="3" borderId="0" xfId="0" applyFont="1" applyFill="1" applyBorder="1" applyAlignment="1" applyProtection="1">
      <alignment horizontal="left" vertical="center" wrapText="1"/>
      <protection hidden="1"/>
    </xf>
    <xf numFmtId="0" fontId="36" fillId="3" borderId="0" xfId="0" applyFont="1" applyFill="1" applyAlignment="1" applyProtection="1">
      <alignment horizontal="center"/>
      <protection hidden="1"/>
    </xf>
    <xf numFmtId="0" fontId="36" fillId="3" borderId="0" xfId="0" applyFont="1" applyFill="1" applyBorder="1" applyAlignment="1" applyProtection="1">
      <alignment vertical="center" wrapText="1"/>
      <protection hidden="1"/>
    </xf>
    <xf numFmtId="2" fontId="36" fillId="25" borderId="0" xfId="2" applyFont="1" applyFill="1" applyBorder="1" applyAlignment="1" applyProtection="1">
      <alignment horizontal="center" vertical="center" wrapText="1"/>
      <protection hidden="1"/>
    </xf>
    <xf numFmtId="0" fontId="36" fillId="3" borderId="0" xfId="0" applyFont="1" applyFill="1" applyBorder="1" applyAlignment="1" applyProtection="1">
      <alignment horizontal="left" vertical="center" wrapText="1"/>
      <protection hidden="1"/>
    </xf>
    <xf numFmtId="14" fontId="36" fillId="3" borderId="0" xfId="0" applyNumberFormat="1" applyFont="1" applyFill="1" applyAlignment="1" applyProtection="1">
      <alignment horizontal="left" vertical="center" wrapText="1"/>
      <protection hidden="1"/>
    </xf>
    <xf numFmtId="2" fontId="36" fillId="3" borderId="0" xfId="0" applyNumberFormat="1" applyFont="1" applyFill="1" applyAlignment="1" applyProtection="1">
      <alignment horizontal="left"/>
      <protection hidden="1"/>
    </xf>
    <xf numFmtId="0" fontId="36" fillId="3" borderId="0" xfId="0" applyFont="1" applyFill="1" applyAlignment="1" applyProtection="1">
      <alignment horizontal="left"/>
      <protection hidden="1"/>
    </xf>
    <xf numFmtId="0" fontId="36" fillId="3" borderId="0" xfId="0" applyFont="1" applyFill="1" applyAlignment="1" applyProtection="1">
      <protection hidden="1"/>
    </xf>
    <xf numFmtId="0" fontId="37" fillId="3" borderId="0" xfId="0" applyFont="1" applyFill="1" applyAlignment="1" applyProtection="1">
      <alignment horizontal="left" vertical="center"/>
      <protection hidden="1"/>
    </xf>
    <xf numFmtId="49" fontId="37" fillId="3" borderId="0" xfId="0" applyNumberFormat="1" applyFont="1" applyFill="1" applyAlignment="1" applyProtection="1">
      <alignment horizontal="right"/>
      <protection hidden="1"/>
    </xf>
    <xf numFmtId="0" fontId="36" fillId="3" borderId="0" xfId="0" applyNumberFormat="1" applyFont="1" applyFill="1" applyAlignment="1" applyProtection="1">
      <alignment horizontal="center"/>
      <protection hidden="1"/>
    </xf>
    <xf numFmtId="0" fontId="36" fillId="3" borderId="0" xfId="0" applyFont="1" applyFill="1" applyAlignment="1" applyProtection="1">
      <alignment horizontal="left" vertical="justify" wrapText="1"/>
      <protection hidden="1"/>
    </xf>
    <xf numFmtId="2" fontId="51" fillId="14" borderId="0" xfId="2" applyFont="1" applyAlignment="1" applyProtection="1">
      <alignment horizontal="center" vertical="center" wrapText="1"/>
      <protection locked="0" hidden="1"/>
    </xf>
    <xf numFmtId="0" fontId="48" fillId="3" borderId="0" xfId="0" applyFont="1" applyFill="1" applyAlignment="1" applyProtection="1">
      <alignment vertical="center"/>
      <protection hidden="1"/>
    </xf>
    <xf numFmtId="0" fontId="36" fillId="3" borderId="0" xfId="0" applyFont="1" applyFill="1" applyAlignment="1" applyProtection="1">
      <alignment horizontal="justify" vertical="center" wrapText="1"/>
      <protection hidden="1"/>
    </xf>
    <xf numFmtId="0" fontId="36" fillId="3" borderId="8" xfId="0" applyFont="1" applyFill="1" applyBorder="1" applyAlignment="1" applyProtection="1">
      <alignment horizontal="center" vertical="center"/>
      <protection hidden="1"/>
    </xf>
    <xf numFmtId="2" fontId="36" fillId="14" borderId="22" xfId="2" applyFont="1" applyBorder="1" applyAlignment="1">
      <alignment horizontal="center" vertical="center"/>
      <protection hidden="1"/>
    </xf>
    <xf numFmtId="0" fontId="37" fillId="3" borderId="0" xfId="0"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protection hidden="1"/>
    </xf>
    <xf numFmtId="164" fontId="37" fillId="3" borderId="0"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justify" vertical="justify" wrapText="1"/>
      <protection hidden="1"/>
    </xf>
    <xf numFmtId="0" fontId="37" fillId="0" borderId="5"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37" fillId="3" borderId="6" xfId="0" applyFont="1" applyFill="1" applyBorder="1" applyAlignment="1" applyProtection="1">
      <alignment horizontal="center" vertical="center" wrapText="1"/>
      <protection hidden="1"/>
    </xf>
    <xf numFmtId="0" fontId="36" fillId="3" borderId="58" xfId="0" applyFont="1" applyFill="1" applyBorder="1" applyAlignment="1" applyProtection="1">
      <alignment horizontal="center" vertical="center" wrapText="1"/>
      <protection hidden="1"/>
    </xf>
    <xf numFmtId="1" fontId="36" fillId="3" borderId="1" xfId="0" applyNumberFormat="1" applyFont="1" applyFill="1" applyBorder="1" applyAlignment="1" applyProtection="1">
      <alignment horizontal="center" vertical="center" wrapText="1"/>
      <protection hidden="1"/>
    </xf>
    <xf numFmtId="1" fontId="36" fillId="0" borderId="1" xfId="0" applyNumberFormat="1" applyFont="1" applyFill="1" applyBorder="1" applyAlignment="1" applyProtection="1">
      <alignment horizontal="center" vertical="center" wrapText="1"/>
      <protection hidden="1"/>
    </xf>
    <xf numFmtId="166" fontId="36" fillId="0" borderId="1" xfId="0" quotePrefix="1" applyNumberFormat="1" applyFont="1" applyFill="1" applyBorder="1" applyAlignment="1" applyProtection="1">
      <alignment horizontal="center" vertical="center" wrapText="1"/>
      <protection hidden="1"/>
    </xf>
    <xf numFmtId="166" fontId="36" fillId="3" borderId="1" xfId="0" applyNumberFormat="1" applyFont="1" applyFill="1" applyBorder="1" applyAlignment="1" applyProtection="1">
      <alignment horizontal="center" vertical="center" wrapText="1"/>
      <protection hidden="1"/>
    </xf>
    <xf numFmtId="166" fontId="36" fillId="3" borderId="51" xfId="0" applyNumberFormat="1" applyFont="1" applyFill="1" applyBorder="1" applyAlignment="1" applyProtection="1">
      <alignment horizontal="center" vertical="center" wrapText="1"/>
      <protection hidden="1"/>
    </xf>
    <xf numFmtId="2" fontId="36" fillId="3" borderId="69" xfId="0" applyNumberFormat="1" applyFont="1" applyFill="1" applyBorder="1" applyAlignment="1" applyProtection="1">
      <alignment horizontal="center" vertical="center" wrapText="1"/>
      <protection hidden="1"/>
    </xf>
    <xf numFmtId="0" fontId="36" fillId="3" borderId="45" xfId="0" applyFont="1" applyFill="1" applyBorder="1" applyAlignment="1" applyProtection="1">
      <alignment horizontal="center" vertical="center" wrapText="1"/>
      <protection hidden="1"/>
    </xf>
    <xf numFmtId="1" fontId="36" fillId="0" borderId="2" xfId="0" applyNumberFormat="1" applyFont="1" applyFill="1" applyBorder="1" applyAlignment="1" applyProtection="1">
      <alignment horizontal="center" vertical="center" wrapText="1"/>
      <protection hidden="1"/>
    </xf>
    <xf numFmtId="166" fontId="36" fillId="0" borderId="2" xfId="0" quotePrefix="1" applyNumberFormat="1" applyFont="1" applyFill="1" applyBorder="1" applyAlignment="1" applyProtection="1">
      <alignment horizontal="center" vertical="center" wrapText="1"/>
      <protection hidden="1"/>
    </xf>
    <xf numFmtId="166" fontId="36" fillId="3" borderId="10" xfId="0" applyNumberFormat="1" applyFont="1" applyFill="1" applyBorder="1" applyAlignment="1" applyProtection="1">
      <alignment horizontal="center" vertical="center" wrapText="1"/>
      <protection hidden="1"/>
    </xf>
    <xf numFmtId="2" fontId="36" fillId="3" borderId="41" xfId="0" applyNumberFormat="1" applyFont="1" applyFill="1" applyBorder="1" applyAlignment="1" applyProtection="1">
      <alignment horizontal="center" vertical="center" wrapText="1"/>
      <protection hidden="1"/>
    </xf>
    <xf numFmtId="0" fontId="36" fillId="0" borderId="36" xfId="0" applyFont="1" applyFill="1" applyBorder="1" applyAlignment="1" applyProtection="1">
      <alignment horizontal="center" vertical="center" wrapText="1"/>
      <protection hidden="1"/>
    </xf>
    <xf numFmtId="2" fontId="36" fillId="0" borderId="5" xfId="0" applyNumberFormat="1" applyFont="1" applyFill="1" applyBorder="1" applyAlignment="1" applyProtection="1">
      <alignment horizontal="center" vertical="center" wrapText="1"/>
      <protection hidden="1"/>
    </xf>
    <xf numFmtId="172" fontId="36" fillId="0" borderId="5" xfId="0" quotePrefix="1" applyNumberFormat="1" applyFont="1" applyFill="1" applyBorder="1" applyAlignment="1" applyProtection="1">
      <alignment horizontal="center" vertical="center" wrapText="1"/>
      <protection hidden="1"/>
    </xf>
    <xf numFmtId="166" fontId="36" fillId="0" borderId="5" xfId="0" applyNumberFormat="1" applyFont="1" applyFill="1" applyBorder="1" applyAlignment="1" applyProtection="1">
      <alignment horizontal="center" vertical="center" wrapText="1"/>
      <protection hidden="1"/>
    </xf>
    <xf numFmtId="166" fontId="36" fillId="0" borderId="6" xfId="0" applyNumberFormat="1" applyFont="1" applyFill="1" applyBorder="1" applyAlignment="1" applyProtection="1">
      <alignment horizontal="center" vertical="center" wrapText="1"/>
      <protection hidden="1"/>
    </xf>
    <xf numFmtId="2" fontId="36" fillId="0" borderId="42" xfId="0" applyNumberFormat="1" applyFont="1" applyFill="1" applyBorder="1" applyAlignment="1" applyProtection="1">
      <alignment horizontal="center" vertical="center" wrapText="1"/>
      <protection hidden="1"/>
    </xf>
    <xf numFmtId="172" fontId="36" fillId="3" borderId="0" xfId="0" quotePrefix="1" applyNumberFormat="1" applyFont="1" applyFill="1" applyBorder="1" applyAlignment="1" applyProtection="1">
      <alignment horizontal="center" vertical="center" wrapText="1"/>
      <protection hidden="1"/>
    </xf>
    <xf numFmtId="1" fontId="36" fillId="3" borderId="0" xfId="0" quotePrefix="1" applyNumberFormat="1" applyFont="1" applyFill="1" applyBorder="1" applyAlignment="1" applyProtection="1">
      <alignment horizontal="center" vertical="center" wrapText="1"/>
      <protection hidden="1"/>
    </xf>
    <xf numFmtId="166" fontId="36" fillId="3" borderId="0" xfId="0" applyNumberFormat="1" applyFont="1" applyFill="1" applyBorder="1" applyAlignment="1" applyProtection="1">
      <alignment horizontal="center" vertical="center" wrapText="1"/>
      <protection hidden="1"/>
    </xf>
    <xf numFmtId="0" fontId="36" fillId="3" borderId="0" xfId="0" applyFont="1" applyFill="1" applyAlignment="1" applyProtection="1">
      <alignment vertical="justify" wrapText="1"/>
      <protection hidden="1"/>
    </xf>
    <xf numFmtId="0" fontId="36" fillId="3" borderId="0" xfId="0" applyFont="1" applyFill="1" applyAlignment="1" applyProtection="1">
      <alignment horizontal="center" wrapText="1"/>
      <protection hidden="1"/>
    </xf>
    <xf numFmtId="0" fontId="37" fillId="0" borderId="0" xfId="0" applyFont="1" applyAlignment="1" applyProtection="1">
      <alignment horizontal="center" vertical="center" wrapText="1"/>
      <protection locked="0" hidden="1"/>
    </xf>
    <xf numFmtId="0" fontId="37" fillId="0" borderId="0" xfId="0" applyFont="1" applyAlignment="1" applyProtection="1">
      <alignment vertical="center" wrapText="1"/>
      <protection locked="0" hidden="1"/>
    </xf>
    <xf numFmtId="0" fontId="36" fillId="0" borderId="0" xfId="0" applyFont="1" applyAlignment="1" applyProtection="1">
      <alignment vertical="center" wrapText="1"/>
      <protection locked="0" hidden="1"/>
    </xf>
    <xf numFmtId="0" fontId="37" fillId="3" borderId="0" xfId="0" applyFont="1" applyFill="1" applyAlignment="1" applyProtection="1">
      <protection hidden="1"/>
    </xf>
    <xf numFmtId="2" fontId="27" fillId="14" borderId="0" xfId="2" applyFont="1" applyAlignment="1">
      <alignment horizontal="center" vertical="center"/>
      <protection hidden="1"/>
    </xf>
    <xf numFmtId="0" fontId="36" fillId="3" borderId="28" xfId="0" applyFont="1" applyFill="1" applyBorder="1" applyAlignment="1" applyProtection="1">
      <protection hidden="1"/>
    </xf>
    <xf numFmtId="0" fontId="37" fillId="3" borderId="0" xfId="0" applyFont="1" applyFill="1" applyAlignment="1" applyProtection="1">
      <alignment horizontal="left"/>
      <protection hidden="1"/>
    </xf>
    <xf numFmtId="0" fontId="36" fillId="3" borderId="0" xfId="0" applyFont="1" applyFill="1" applyProtection="1">
      <protection locked="0" hidden="1"/>
    </xf>
    <xf numFmtId="0" fontId="36" fillId="3" borderId="0" xfId="0" applyFont="1" applyFill="1" applyAlignment="1" applyProtection="1">
      <alignment horizontal="left" vertical="center" wrapText="1"/>
      <protection locked="0" hidden="1"/>
    </xf>
    <xf numFmtId="2" fontId="51" fillId="14" borderId="0" xfId="2" applyFont="1" applyAlignment="1" applyProtection="1">
      <alignment horizontal="center" vertical="center" wrapText="1"/>
      <protection hidden="1"/>
    </xf>
    <xf numFmtId="2" fontId="36" fillId="14" borderId="22" xfId="2" applyFont="1" applyBorder="1" applyAlignment="1" applyProtection="1">
      <alignment horizontal="center" vertical="center" wrapText="1"/>
      <protection hidden="1"/>
    </xf>
    <xf numFmtId="2" fontId="36" fillId="14" borderId="22" xfId="2" applyFont="1" applyBorder="1" applyAlignment="1" applyProtection="1">
      <alignment horizontal="center" vertical="center" wrapText="1"/>
      <protection locked="0" hidden="1"/>
    </xf>
    <xf numFmtId="0" fontId="36" fillId="3" borderId="0" xfId="0" applyFont="1" applyFill="1" applyBorder="1" applyProtection="1">
      <protection hidden="1"/>
    </xf>
    <xf numFmtId="2" fontId="36" fillId="3" borderId="62" xfId="0" applyNumberFormat="1" applyFont="1" applyFill="1" applyBorder="1" applyAlignment="1" applyProtection="1">
      <alignment horizontal="center" vertical="center" wrapText="1"/>
      <protection hidden="1"/>
    </xf>
    <xf numFmtId="0" fontId="36" fillId="3" borderId="36" xfId="0" applyFont="1" applyFill="1" applyBorder="1" applyAlignment="1" applyProtection="1">
      <alignment horizontal="center" vertical="center" wrapText="1"/>
      <protection hidden="1"/>
    </xf>
    <xf numFmtId="166" fontId="36" fillId="3" borderId="5" xfId="0" applyNumberFormat="1" applyFont="1" applyFill="1" applyBorder="1" applyAlignment="1" applyProtection="1">
      <alignment horizontal="center" vertical="center" wrapText="1"/>
      <protection hidden="1"/>
    </xf>
    <xf numFmtId="166" fontId="36" fillId="3" borderId="6" xfId="0" applyNumberFormat="1" applyFont="1" applyFill="1" applyBorder="1" applyAlignment="1" applyProtection="1">
      <alignment horizontal="center" vertical="center" wrapText="1"/>
      <protection hidden="1"/>
    </xf>
    <xf numFmtId="2" fontId="36" fillId="3" borderId="67" xfId="0" applyNumberFormat="1" applyFont="1" applyFill="1" applyBorder="1" applyAlignment="1" applyProtection="1">
      <alignment horizontal="center" vertical="center" wrapText="1"/>
      <protection hidden="1"/>
    </xf>
    <xf numFmtId="0" fontId="36" fillId="3" borderId="48" xfId="0" applyFont="1" applyFill="1" applyBorder="1" applyAlignment="1" applyProtection="1">
      <alignment horizontal="center" vertical="center" wrapText="1"/>
      <protection hidden="1"/>
    </xf>
    <xf numFmtId="2" fontId="36" fillId="3" borderId="1" xfId="0" applyNumberFormat="1" applyFont="1" applyFill="1" applyBorder="1" applyAlignment="1" applyProtection="1">
      <alignment horizontal="center" vertical="center" wrapText="1"/>
      <protection hidden="1"/>
    </xf>
    <xf numFmtId="0" fontId="36" fillId="3" borderId="1" xfId="0" quotePrefix="1" applyFont="1" applyFill="1" applyBorder="1" applyAlignment="1" applyProtection="1">
      <alignment horizontal="center" vertical="center" wrapText="1"/>
      <protection hidden="1"/>
    </xf>
    <xf numFmtId="172" fontId="36" fillId="3" borderId="1" xfId="0" quotePrefix="1" applyNumberFormat="1" applyFont="1" applyFill="1" applyBorder="1" applyAlignment="1" applyProtection="1">
      <alignment horizontal="center" vertical="center" wrapText="1"/>
      <protection hidden="1"/>
    </xf>
    <xf numFmtId="1" fontId="36" fillId="3" borderId="1" xfId="0" quotePrefix="1" applyNumberFormat="1" applyFont="1" applyFill="1" applyBorder="1" applyAlignment="1" applyProtection="1">
      <alignment horizontal="center" vertical="center" wrapText="1"/>
      <protection hidden="1"/>
    </xf>
    <xf numFmtId="0" fontId="37" fillId="3" borderId="0" xfId="0" applyFont="1" applyFill="1" applyAlignment="1" applyProtection="1">
      <alignment horizontal="center" vertical="center" wrapText="1"/>
      <protection locked="0" hidden="1"/>
    </xf>
    <xf numFmtId="0" fontId="37" fillId="3" borderId="0" xfId="0" applyFont="1" applyFill="1" applyAlignment="1" applyProtection="1">
      <alignment horizontal="right" vertical="center"/>
      <protection locked="0" hidden="1"/>
    </xf>
    <xf numFmtId="0" fontId="36" fillId="3" borderId="0" xfId="0" applyFont="1" applyFill="1" applyAlignment="1" applyProtection="1">
      <alignment horizontal="left"/>
      <protection locked="0" hidden="1"/>
    </xf>
    <xf numFmtId="0" fontId="37" fillId="3" borderId="0" xfId="0" applyFont="1" applyFill="1" applyAlignment="1" applyProtection="1">
      <alignment horizontal="left"/>
      <protection locked="0" hidden="1"/>
    </xf>
    <xf numFmtId="0" fontId="36" fillId="3" borderId="0" xfId="0" applyFont="1" applyFill="1" applyAlignment="1" applyProtection="1">
      <protection locked="0" hidden="1"/>
    </xf>
    <xf numFmtId="2" fontId="36" fillId="14" borderId="22" xfId="2" applyFont="1" applyBorder="1" applyAlignment="1">
      <alignment horizontal="center" vertical="center" wrapText="1"/>
      <protection hidden="1"/>
    </xf>
    <xf numFmtId="2" fontId="36" fillId="3" borderId="42" xfId="0" applyNumberFormat="1" applyFont="1" applyFill="1" applyBorder="1" applyAlignment="1" applyProtection="1">
      <alignment horizontal="center" vertical="center" wrapText="1"/>
      <protection hidden="1"/>
    </xf>
    <xf numFmtId="184" fontId="36" fillId="3" borderId="1" xfId="0" quotePrefix="1" applyNumberFormat="1" applyFont="1" applyFill="1" applyBorder="1" applyAlignment="1" applyProtection="1">
      <alignment horizontal="center" vertical="center" wrapText="1"/>
      <protection hidden="1"/>
    </xf>
    <xf numFmtId="172" fontId="36" fillId="3" borderId="2" xfId="0" quotePrefix="1" applyNumberFormat="1" applyFont="1" applyFill="1" applyBorder="1" applyAlignment="1" applyProtection="1">
      <alignment horizontal="center" vertical="center" wrapText="1"/>
      <protection hidden="1"/>
    </xf>
    <xf numFmtId="2" fontId="67" fillId="14" borderId="0" xfId="2" applyFont="1" applyAlignment="1" applyProtection="1">
      <alignment horizontal="center" vertical="center"/>
      <protection locked="0" hidden="1"/>
    </xf>
    <xf numFmtId="2" fontId="27" fillId="14" borderId="22" xfId="2" applyFont="1" applyBorder="1" applyAlignment="1" applyProtection="1">
      <alignment horizontal="center" vertical="center"/>
      <protection locked="0" hidden="1"/>
    </xf>
    <xf numFmtId="164" fontId="27" fillId="14" borderId="22" xfId="2" applyNumberFormat="1" applyFont="1" applyBorder="1" applyAlignment="1" applyProtection="1">
      <alignment horizontal="center" vertical="center"/>
      <protection locked="0" hidden="1"/>
    </xf>
    <xf numFmtId="2" fontId="27" fillId="14" borderId="22" xfId="2" applyFont="1" applyBorder="1" applyAlignment="1" applyProtection="1">
      <alignment horizontal="center" vertical="center" wrapText="1"/>
      <protection locked="0" hidden="1"/>
    </xf>
    <xf numFmtId="2" fontId="27" fillId="14" borderId="16" xfId="2" applyFont="1" applyBorder="1" applyAlignment="1" applyProtection="1">
      <alignment horizontal="center" vertical="center"/>
      <protection locked="0" hidden="1"/>
    </xf>
    <xf numFmtId="164" fontId="27" fillId="26" borderId="1" xfId="8" applyFont="1" applyBorder="1" applyProtection="1">
      <alignment horizontal="center" vertical="center"/>
      <protection locked="0" hidden="1"/>
    </xf>
    <xf numFmtId="164" fontId="27" fillId="26" borderId="2" xfId="8" applyFont="1" applyBorder="1" applyProtection="1">
      <alignment horizontal="center" vertical="center"/>
      <protection locked="0" hidden="1"/>
    </xf>
    <xf numFmtId="164" fontId="56" fillId="0" borderId="1" xfId="0" applyNumberFormat="1" applyFont="1" applyFill="1" applyBorder="1" applyAlignment="1" applyProtection="1">
      <alignment horizontal="center" vertical="center"/>
      <protection locked="0"/>
    </xf>
    <xf numFmtId="1" fontId="27" fillId="14" borderId="15" xfId="2" applyNumberFormat="1" applyFont="1" applyBorder="1" applyAlignment="1" applyProtection="1">
      <alignment horizontal="center" vertical="center"/>
      <protection locked="0" hidden="1"/>
    </xf>
    <xf numFmtId="164" fontId="27" fillId="26" borderId="8" xfId="8" applyFont="1" applyBorder="1" applyProtection="1">
      <alignment horizontal="center" vertical="center"/>
      <protection locked="0" hidden="1"/>
    </xf>
    <xf numFmtId="1" fontId="27" fillId="14" borderId="16" xfId="2" applyNumberFormat="1" applyFont="1" applyBorder="1" applyAlignment="1" applyProtection="1">
      <alignment horizontal="center" vertical="center"/>
      <protection locked="0" hidden="1"/>
    </xf>
    <xf numFmtId="1" fontId="27" fillId="14" borderId="22" xfId="2" applyNumberFormat="1" applyFont="1" applyBorder="1" applyAlignment="1" applyProtection="1">
      <alignment horizontal="center" vertical="center"/>
      <protection locked="0" hidden="1"/>
    </xf>
    <xf numFmtId="164" fontId="56" fillId="8" borderId="22" xfId="0" applyNumberFormat="1" applyFont="1" applyFill="1" applyBorder="1" applyAlignment="1">
      <alignment horizontal="center" vertical="center" wrapText="1"/>
    </xf>
    <xf numFmtId="0" fontId="68" fillId="0" borderId="0" xfId="0" applyFont="1" applyAlignment="1" applyProtection="1">
      <alignment vertical="center"/>
    </xf>
    <xf numFmtId="0" fontId="34" fillId="23" borderId="5" xfId="0" applyFont="1" applyFill="1" applyBorder="1" applyAlignment="1" applyProtection="1">
      <alignment horizontal="center" vertical="center" wrapText="1"/>
      <protection hidden="1"/>
    </xf>
    <xf numFmtId="1" fontId="21" fillId="3" borderId="1" xfId="0" applyNumberFormat="1" applyFont="1" applyFill="1" applyBorder="1" applyAlignment="1" applyProtection="1">
      <alignment horizontal="center" vertical="center" wrapText="1"/>
      <protection hidden="1"/>
    </xf>
    <xf numFmtId="1" fontId="21" fillId="3" borderId="2" xfId="0" applyNumberFormat="1" applyFont="1" applyFill="1" applyBorder="1" applyAlignment="1" applyProtection="1">
      <alignment horizontal="center" vertical="center" wrapText="1"/>
      <protection hidden="1"/>
    </xf>
    <xf numFmtId="1" fontId="21" fillId="3" borderId="20" xfId="0" applyNumberFormat="1" applyFont="1" applyFill="1" applyBorder="1" applyAlignment="1" applyProtection="1">
      <alignment horizontal="center" vertical="center" wrapText="1"/>
      <protection hidden="1"/>
    </xf>
    <xf numFmtId="1" fontId="21" fillId="3" borderId="32" xfId="0" applyNumberFormat="1" applyFont="1" applyFill="1" applyBorder="1" applyAlignment="1" applyProtection="1">
      <alignment horizontal="center" vertical="center" wrapText="1"/>
      <protection hidden="1"/>
    </xf>
    <xf numFmtId="1" fontId="21" fillId="3" borderId="5" xfId="0" applyNumberFormat="1" applyFont="1" applyFill="1" applyBorder="1" applyAlignment="1" applyProtection="1">
      <alignment horizontal="center" vertical="center" wrapText="1"/>
      <protection hidden="1"/>
    </xf>
    <xf numFmtId="183" fontId="21" fillId="0" borderId="1" xfId="0" quotePrefix="1" applyNumberFormat="1" applyFont="1" applyFill="1" applyBorder="1" applyAlignment="1" applyProtection="1">
      <alignment horizontal="center" vertical="center" wrapText="1"/>
      <protection hidden="1"/>
    </xf>
    <xf numFmtId="182" fontId="21" fillId="0" borderId="1" xfId="0" quotePrefix="1" applyNumberFormat="1" applyFont="1" applyFill="1" applyBorder="1" applyAlignment="1" applyProtection="1">
      <alignment horizontal="center" vertical="center" wrapText="1"/>
      <protection hidden="1"/>
    </xf>
    <xf numFmtId="184" fontId="21" fillId="0" borderId="20" xfId="0" quotePrefix="1" applyNumberFormat="1" applyFont="1" applyFill="1" applyBorder="1" applyAlignment="1" applyProtection="1">
      <alignment horizontal="center" vertical="center" wrapText="1"/>
      <protection hidden="1"/>
    </xf>
    <xf numFmtId="184" fontId="21" fillId="3" borderId="32" xfId="0" quotePrefix="1" applyNumberFormat="1" applyFont="1" applyFill="1" applyBorder="1" applyAlignment="1" applyProtection="1">
      <alignment horizontal="center" vertical="center" wrapText="1"/>
      <protection hidden="1"/>
    </xf>
    <xf numFmtId="184" fontId="21" fillId="3" borderId="2" xfId="0" quotePrefix="1" applyNumberFormat="1" applyFont="1" applyFill="1" applyBorder="1" applyAlignment="1" applyProtection="1">
      <alignment horizontal="center" vertical="center" wrapText="1"/>
      <protection hidden="1"/>
    </xf>
    <xf numFmtId="182" fontId="21" fillId="3" borderId="49" xfId="0" quotePrefix="1" applyNumberFormat="1" applyFont="1" applyFill="1" applyBorder="1" applyAlignment="1" applyProtection="1">
      <alignment horizontal="center" vertical="center" wrapText="1"/>
      <protection hidden="1"/>
    </xf>
    <xf numFmtId="1" fontId="21" fillId="3" borderId="5" xfId="0" quotePrefix="1" applyNumberFormat="1" applyFont="1" applyFill="1" applyBorder="1" applyAlignment="1" applyProtection="1">
      <alignment horizontal="center" vertical="center" wrapText="1"/>
      <protection hidden="1"/>
    </xf>
    <xf numFmtId="0" fontId="21" fillId="0" borderId="58" xfId="0" applyFont="1" applyFill="1" applyBorder="1" applyAlignment="1" applyProtection="1">
      <alignment horizontal="center" vertical="center" wrapText="1"/>
      <protection hidden="1"/>
    </xf>
    <xf numFmtId="0" fontId="21" fillId="0" borderId="45" xfId="0" applyFont="1" applyFill="1" applyBorder="1" applyAlignment="1" applyProtection="1">
      <alignment horizontal="center" vertical="center" wrapText="1"/>
      <protection hidden="1"/>
    </xf>
    <xf numFmtId="0" fontId="21" fillId="0" borderId="74" xfId="0" applyFont="1" applyFill="1" applyBorder="1" applyAlignment="1" applyProtection="1">
      <alignment horizontal="center" vertical="center" wrapText="1"/>
      <protection hidden="1"/>
    </xf>
    <xf numFmtId="0" fontId="21" fillId="0" borderId="46" xfId="0" applyFont="1" applyFill="1" applyBorder="1" applyAlignment="1" applyProtection="1">
      <alignment horizontal="center" vertical="center" wrapText="1"/>
      <protection hidden="1"/>
    </xf>
    <xf numFmtId="0" fontId="21" fillId="0" borderId="36" xfId="0" applyFont="1" applyFill="1" applyBorder="1" applyAlignment="1" applyProtection="1">
      <alignment horizontal="center" vertical="center" wrapText="1"/>
      <protection hidden="1"/>
    </xf>
    <xf numFmtId="0" fontId="42" fillId="0" borderId="0" xfId="0" applyFont="1" applyAlignment="1" applyProtection="1">
      <alignment horizontal="center" vertical="center" wrapText="1"/>
      <protection locked="0" hidden="1"/>
    </xf>
    <xf numFmtId="2" fontId="2" fillId="14" borderId="0" xfId="2" applyAlignment="1">
      <alignment horizontal="center"/>
      <protection hidden="1"/>
    </xf>
    <xf numFmtId="0" fontId="37" fillId="0" borderId="39" xfId="0" applyFont="1" applyFill="1" applyBorder="1" applyAlignment="1" applyProtection="1">
      <alignment horizontal="center" vertical="center" wrapText="1"/>
      <protection hidden="1"/>
    </xf>
    <xf numFmtId="0" fontId="37" fillId="0" borderId="42" xfId="0" applyFont="1" applyFill="1" applyBorder="1" applyAlignment="1" applyProtection="1">
      <alignment horizontal="center" vertical="center" wrapText="1"/>
      <protection hidden="1"/>
    </xf>
    <xf numFmtId="0" fontId="37" fillId="0" borderId="38" xfId="0" applyFont="1" applyFill="1" applyBorder="1" applyAlignment="1" applyProtection="1">
      <alignment horizontal="center" vertical="center" wrapText="1"/>
      <protection hidden="1"/>
    </xf>
    <xf numFmtId="0" fontId="37" fillId="0" borderId="41" xfId="0" applyFont="1" applyFill="1" applyBorder="1" applyAlignment="1" applyProtection="1">
      <alignment horizontal="center" vertical="center" wrapText="1"/>
      <protection hidden="1"/>
    </xf>
    <xf numFmtId="49" fontId="34" fillId="0" borderId="0" xfId="0" applyNumberFormat="1" applyFont="1" applyAlignment="1" applyProtection="1">
      <protection hidden="1"/>
    </xf>
    <xf numFmtId="0" fontId="42" fillId="0" borderId="0" xfId="0" applyNumberFormat="1" applyFont="1" applyAlignment="1" applyProtection="1">
      <protection hidden="1"/>
    </xf>
    <xf numFmtId="49" fontId="34" fillId="3" borderId="0" xfId="0" applyNumberFormat="1" applyFont="1" applyFill="1" applyAlignment="1" applyProtection="1">
      <protection hidden="1"/>
    </xf>
    <xf numFmtId="0" fontId="42" fillId="3" borderId="0" xfId="0" applyFont="1" applyFill="1" applyAlignment="1" applyProtection="1">
      <alignment wrapText="1"/>
      <protection hidden="1"/>
    </xf>
    <xf numFmtId="0" fontId="21" fillId="0" borderId="5" xfId="0" quotePrefix="1" applyFont="1" applyFill="1" applyBorder="1" applyAlignment="1" applyProtection="1">
      <alignment horizontal="center" vertical="center" wrapText="1"/>
      <protection hidden="1"/>
    </xf>
    <xf numFmtId="182" fontId="21" fillId="0" borderId="49" xfId="0" quotePrefix="1" applyNumberFormat="1" applyFont="1" applyFill="1" applyBorder="1" applyAlignment="1" applyProtection="1">
      <alignment horizontal="center" vertical="center" wrapText="1"/>
      <protection hidden="1"/>
    </xf>
    <xf numFmtId="184" fontId="21" fillId="0" borderId="5" xfId="0" quotePrefix="1" applyNumberFormat="1" applyFont="1" applyFill="1" applyBorder="1" applyAlignment="1" applyProtection="1">
      <alignment horizontal="center" vertical="center" wrapText="1"/>
      <protection hidden="1"/>
    </xf>
    <xf numFmtId="187" fontId="21" fillId="0" borderId="5" xfId="0" quotePrefix="1" applyNumberFormat="1" applyFont="1" applyFill="1" applyBorder="1" applyAlignment="1" applyProtection="1">
      <alignment horizontal="center" vertical="center" wrapText="1"/>
      <protection hidden="1"/>
    </xf>
    <xf numFmtId="0" fontId="34" fillId="23" borderId="33" xfId="0" applyFont="1" applyFill="1" applyBorder="1" applyAlignment="1" applyProtection="1">
      <alignment horizontal="center" vertical="center" wrapText="1"/>
      <protection hidden="1"/>
    </xf>
    <xf numFmtId="0" fontId="34" fillId="23" borderId="6" xfId="0" applyFont="1" applyFill="1" applyBorder="1" applyAlignment="1" applyProtection="1">
      <alignment horizontal="center" vertical="center" wrapText="1"/>
      <protection hidden="1"/>
    </xf>
    <xf numFmtId="0" fontId="22" fillId="8"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16" fillId="5" borderId="15"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2" fillId="6" borderId="52"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33" fillId="6" borderId="32" xfId="0" applyFont="1" applyFill="1" applyBorder="1" applyAlignment="1" applyProtection="1">
      <alignment horizontal="center" vertical="center"/>
    </xf>
    <xf numFmtId="0" fontId="53" fillId="8" borderId="50" xfId="0" applyFont="1" applyFill="1" applyBorder="1" applyAlignment="1" applyProtection="1">
      <alignment horizontal="center" vertical="center"/>
    </xf>
    <xf numFmtId="0" fontId="26" fillId="8" borderId="27" xfId="0" applyFont="1" applyFill="1" applyBorder="1" applyAlignment="1" applyProtection="1">
      <alignment horizontal="center" vertical="center"/>
    </xf>
    <xf numFmtId="0" fontId="26" fillId="8" borderId="49" xfId="0" applyFont="1" applyFill="1" applyBorder="1" applyAlignment="1" applyProtection="1">
      <alignment horizontal="center" vertical="center"/>
    </xf>
    <xf numFmtId="0" fontId="2" fillId="6" borderId="32" xfId="0" applyFont="1" applyFill="1" applyBorder="1" applyAlignment="1" applyProtection="1">
      <alignment horizontal="center" vertical="top" wrapText="1"/>
    </xf>
    <xf numFmtId="0" fontId="2" fillId="6" borderId="33" xfId="0" applyFont="1" applyFill="1" applyBorder="1" applyAlignment="1" applyProtection="1">
      <alignment horizontal="center" vertical="top" wrapText="1"/>
    </xf>
    <xf numFmtId="0" fontId="2" fillId="6" borderId="2"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2" fillId="8" borderId="6" xfId="0" applyFont="1" applyFill="1" applyBorder="1" applyAlignment="1" applyProtection="1">
      <alignment horizontal="center" vertical="center"/>
    </xf>
    <xf numFmtId="2" fontId="32" fillId="8" borderId="15" xfId="0" applyNumberFormat="1" applyFont="1" applyFill="1" applyBorder="1" applyAlignment="1" applyProtection="1">
      <alignment horizontal="center" vertical="center" wrapText="1"/>
      <protection hidden="1"/>
    </xf>
    <xf numFmtId="2" fontId="32" fillId="8" borderId="17" xfId="0" applyNumberFormat="1" applyFont="1" applyFill="1" applyBorder="1" applyAlignment="1" applyProtection="1">
      <alignment horizontal="center" vertical="center" wrapText="1"/>
      <protection hidden="1"/>
    </xf>
    <xf numFmtId="2" fontId="32" fillId="8" borderId="16" xfId="0" applyNumberFormat="1" applyFont="1" applyFill="1" applyBorder="1" applyAlignment="1" applyProtection="1">
      <alignment horizontal="center" vertical="center" wrapText="1"/>
      <protection hidden="1"/>
    </xf>
    <xf numFmtId="0" fontId="38" fillId="8" borderId="55" xfId="0" applyFont="1" applyFill="1" applyBorder="1" applyAlignment="1" applyProtection="1">
      <alignment horizontal="center" vertical="center" wrapText="1"/>
    </xf>
    <xf numFmtId="0" fontId="38" fillId="8" borderId="23"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32" xfId="0" applyFont="1" applyFill="1" applyBorder="1" applyAlignment="1" applyProtection="1">
      <alignment horizontal="left" vertical="center" wrapText="1"/>
    </xf>
    <xf numFmtId="0" fontId="4" fillId="5" borderId="15"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22" fillId="6" borderId="1" xfId="0" applyFont="1" applyFill="1" applyBorder="1" applyAlignment="1" applyProtection="1">
      <alignment horizontal="center" wrapText="1"/>
    </xf>
    <xf numFmtId="0" fontId="22" fillId="6" borderId="51" xfId="0" applyFont="1" applyFill="1" applyBorder="1" applyAlignment="1" applyProtection="1">
      <alignment horizontal="center" wrapText="1"/>
    </xf>
    <xf numFmtId="0" fontId="16" fillId="5" borderId="21"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43" fillId="5" borderId="15" xfId="0" applyFont="1" applyFill="1" applyBorder="1" applyAlignment="1" applyProtection="1">
      <alignment horizontal="center" vertical="center"/>
    </xf>
    <xf numFmtId="0" fontId="43" fillId="5" borderId="31" xfId="0" applyFont="1" applyFill="1" applyBorder="1" applyAlignment="1" applyProtection="1">
      <alignment horizontal="center" vertical="center"/>
    </xf>
    <xf numFmtId="0" fontId="43" fillId="5" borderId="30" xfId="0" applyFont="1" applyFill="1" applyBorder="1" applyAlignment="1" applyProtection="1">
      <alignment horizontal="center" vertical="center"/>
    </xf>
    <xf numFmtId="0" fontId="43" fillId="5" borderId="16" xfId="0" applyFont="1" applyFill="1" applyBorder="1" applyAlignment="1" applyProtection="1">
      <alignment horizontal="center" vertical="center"/>
    </xf>
    <xf numFmtId="0" fontId="43" fillId="15" borderId="30" xfId="0" applyFont="1" applyFill="1" applyBorder="1" applyAlignment="1" applyProtection="1">
      <alignment horizontal="center" vertical="center"/>
    </xf>
    <xf numFmtId="0" fontId="43" fillId="15" borderId="16" xfId="0" applyFont="1" applyFill="1" applyBorder="1" applyAlignment="1" applyProtection="1">
      <alignment horizontal="center" vertical="center"/>
    </xf>
    <xf numFmtId="0" fontId="42" fillId="15" borderId="15" xfId="0" applyFont="1" applyFill="1" applyBorder="1" applyAlignment="1" applyProtection="1">
      <alignment horizontal="center" vertical="center" wrapText="1"/>
      <protection hidden="1"/>
    </xf>
    <xf numFmtId="0" fontId="42" fillId="15" borderId="17" xfId="0" applyFont="1" applyFill="1" applyBorder="1" applyAlignment="1" applyProtection="1">
      <alignment horizontal="center" vertical="center" wrapText="1"/>
      <protection hidden="1"/>
    </xf>
    <xf numFmtId="0" fontId="42" fillId="15" borderId="16" xfId="0" applyFont="1" applyFill="1" applyBorder="1" applyAlignment="1" applyProtection="1">
      <alignment horizontal="center" vertical="center" wrapText="1"/>
      <protection hidden="1"/>
    </xf>
    <xf numFmtId="2" fontId="22" fillId="15" borderId="15" xfId="0" applyNumberFormat="1" applyFont="1" applyFill="1" applyBorder="1" applyAlignment="1" applyProtection="1">
      <alignment horizontal="center" vertical="center" wrapText="1"/>
      <protection hidden="1"/>
    </xf>
    <xf numFmtId="2" fontId="22" fillId="15" borderId="17" xfId="0" applyNumberFormat="1" applyFont="1" applyFill="1" applyBorder="1" applyAlignment="1" applyProtection="1">
      <alignment horizontal="center" vertical="center" wrapText="1"/>
      <protection hidden="1"/>
    </xf>
    <xf numFmtId="2" fontId="22" fillId="15"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protection locked="0"/>
    </xf>
    <xf numFmtId="0" fontId="13" fillId="11" borderId="26" xfId="0" applyFont="1" applyFill="1" applyBorder="1" applyAlignment="1" applyProtection="1">
      <alignment horizontal="center"/>
      <protection locked="0"/>
    </xf>
    <xf numFmtId="0" fontId="13" fillId="11" borderId="24" xfId="0" applyFont="1" applyFill="1" applyBorder="1" applyAlignment="1" applyProtection="1">
      <alignment horizontal="center"/>
      <protection locked="0"/>
    </xf>
    <xf numFmtId="0" fontId="13" fillId="11" borderId="21" xfId="0" applyFont="1" applyFill="1" applyBorder="1" applyAlignment="1" applyProtection="1">
      <alignment horizontal="center"/>
      <protection locked="0"/>
    </xf>
    <xf numFmtId="0" fontId="13" fillId="11" borderId="0" xfId="0" applyFont="1" applyFill="1" applyBorder="1" applyAlignment="1" applyProtection="1">
      <alignment horizontal="center"/>
      <protection locked="0"/>
    </xf>
    <xf numFmtId="0" fontId="13" fillId="11" borderId="29" xfId="0" applyFont="1" applyFill="1" applyBorder="1" applyAlignment="1" applyProtection="1">
      <alignment horizontal="center"/>
      <protection locked="0"/>
    </xf>
    <xf numFmtId="0" fontId="13" fillId="11" borderId="55" xfId="0" applyFont="1" applyFill="1" applyBorder="1" applyAlignment="1" applyProtection="1">
      <alignment horizontal="center"/>
      <protection locked="0"/>
    </xf>
    <xf numFmtId="0" fontId="13" fillId="11" borderId="28" xfId="0" applyFont="1" applyFill="1" applyBorder="1" applyAlignment="1" applyProtection="1">
      <alignment horizontal="center"/>
      <protection locked="0"/>
    </xf>
    <xf numFmtId="0" fontId="13" fillId="11" borderId="23" xfId="0" applyFont="1" applyFill="1" applyBorder="1" applyAlignment="1" applyProtection="1">
      <alignment horizontal="center"/>
      <protection locked="0"/>
    </xf>
    <xf numFmtId="0" fontId="4" fillId="5" borderId="26" xfId="0" applyFont="1" applyFill="1" applyBorder="1" applyAlignment="1" applyProtection="1">
      <alignment horizontal="center" vertical="center"/>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4" fillId="5" borderId="12"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22" fillId="6" borderId="11" xfId="0" applyFont="1" applyFill="1" applyBorder="1" applyAlignment="1" applyProtection="1">
      <alignment horizontal="center" vertical="center"/>
    </xf>
    <xf numFmtId="0" fontId="22" fillId="6" borderId="3"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30" xfId="0" applyFont="1" applyFill="1" applyBorder="1" applyAlignment="1" applyProtection="1">
      <alignment horizontal="left" vertical="center" wrapText="1"/>
    </xf>
    <xf numFmtId="0" fontId="22" fillId="6" borderId="31" xfId="0" applyFont="1" applyFill="1" applyBorder="1" applyAlignment="1" applyProtection="1">
      <alignment horizontal="left" vertical="center" wrapText="1"/>
    </xf>
    <xf numFmtId="166" fontId="22" fillId="6" borderId="30" xfId="0" applyNumberFormat="1" applyFont="1" applyFill="1" applyBorder="1" applyAlignment="1" applyProtection="1">
      <alignment horizontal="left" vertical="center" wrapText="1"/>
    </xf>
    <xf numFmtId="166" fontId="22" fillId="6" borderId="31" xfId="0" applyNumberFormat="1" applyFont="1" applyFill="1" applyBorder="1" applyAlignment="1" applyProtection="1">
      <alignment horizontal="left" vertical="center" wrapText="1"/>
    </xf>
    <xf numFmtId="0" fontId="4" fillId="15" borderId="15" xfId="0" applyFont="1" applyFill="1" applyBorder="1" applyAlignment="1" applyProtection="1">
      <alignment horizontal="center" vertical="center"/>
    </xf>
    <xf numFmtId="0" fontId="4" fillId="15" borderId="17" xfId="0" applyFont="1" applyFill="1" applyBorder="1" applyAlignment="1" applyProtection="1">
      <alignment horizontal="center" vertical="center"/>
    </xf>
    <xf numFmtId="0" fontId="4" fillId="15" borderId="16" xfId="0" applyFont="1" applyFill="1" applyBorder="1" applyAlignment="1" applyProtection="1">
      <alignment horizontal="center" vertical="center"/>
    </xf>
    <xf numFmtId="0" fontId="21" fillId="15" borderId="15" xfId="0" applyFont="1" applyFill="1" applyBorder="1" applyAlignment="1" applyProtection="1">
      <alignment horizontal="center" vertical="center"/>
    </xf>
    <xf numFmtId="0" fontId="21" fillId="15" borderId="17" xfId="0" applyFont="1" applyFill="1" applyBorder="1" applyAlignment="1" applyProtection="1">
      <alignment horizontal="center" vertical="center"/>
    </xf>
    <xf numFmtId="0" fontId="21" fillId="15" borderId="16" xfId="0" applyFont="1" applyFill="1" applyBorder="1" applyAlignment="1" applyProtection="1">
      <alignment horizontal="center" vertical="center"/>
    </xf>
    <xf numFmtId="0" fontId="22" fillId="6" borderId="7" xfId="0" applyFont="1" applyFill="1" applyBorder="1" applyAlignment="1" applyProtection="1">
      <alignment horizontal="center" vertical="center"/>
    </xf>
    <xf numFmtId="0" fontId="22" fillId="6" borderId="8" xfId="0" applyFont="1" applyFill="1" applyBorder="1" applyAlignment="1" applyProtection="1">
      <alignment horizontal="center" vertical="center"/>
    </xf>
    <xf numFmtId="164" fontId="7" fillId="11" borderId="17" xfId="0" applyNumberFormat="1" applyFont="1" applyFill="1" applyBorder="1" applyAlignment="1" applyProtection="1">
      <alignment horizontal="center" vertical="center"/>
      <protection locked="0" hidden="1"/>
    </xf>
    <xf numFmtId="0" fontId="7" fillId="11" borderId="16"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4" fillId="5" borderId="25"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1" fontId="30" fillId="9" borderId="30" xfId="0"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2" fontId="2" fillId="14" borderId="38" xfId="2" applyBorder="1" applyAlignment="1" applyProtection="1">
      <alignment horizontal="center" vertical="center"/>
      <protection locked="0" hidden="1"/>
    </xf>
    <xf numFmtId="2" fontId="2" fillId="14" borderId="67" xfId="2" applyBorder="1" applyAlignment="1" applyProtection="1">
      <alignment horizontal="center" vertical="center"/>
      <protection locked="0" hidden="1"/>
    </xf>
    <xf numFmtId="0" fontId="11" fillId="5" borderId="4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4" fillId="15" borderId="25" xfId="0" applyFont="1" applyFill="1" applyBorder="1" applyAlignment="1" applyProtection="1">
      <alignment horizontal="center" vertical="center"/>
    </xf>
    <xf numFmtId="0" fontId="4" fillId="15" borderId="26"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11" fillId="15" borderId="15" xfId="0" applyFont="1" applyFill="1" applyBorder="1" applyAlignment="1" applyProtection="1">
      <alignment horizontal="center" vertical="center" wrapText="1"/>
    </xf>
    <xf numFmtId="0" fontId="11" fillId="15" borderId="17" xfId="0" applyFont="1" applyFill="1" applyBorder="1" applyAlignment="1" applyProtection="1">
      <alignment horizontal="center" vertical="center" wrapText="1"/>
    </xf>
    <xf numFmtId="0" fontId="3" fillId="23" borderId="12" xfId="0" applyFont="1" applyFill="1" applyBorder="1" applyAlignment="1" applyProtection="1">
      <alignment horizontal="center" vertical="center" wrapText="1"/>
    </xf>
    <xf numFmtId="0" fontId="3" fillId="23" borderId="5" xfId="0" applyFont="1" applyFill="1" applyBorder="1" applyAlignment="1" applyProtection="1">
      <alignment horizontal="center" vertical="center" wrapText="1"/>
    </xf>
    <xf numFmtId="0" fontId="3" fillId="23" borderId="4" xfId="0" applyFont="1" applyFill="1" applyBorder="1" applyAlignment="1" applyProtection="1">
      <alignment horizontal="center" vertical="center"/>
    </xf>
    <xf numFmtId="0" fontId="3" fillId="23" borderId="35" xfId="0" applyFont="1" applyFill="1" applyBorder="1" applyAlignment="1" applyProtection="1">
      <alignment horizontal="center" vertical="center"/>
    </xf>
    <xf numFmtId="0" fontId="4" fillId="5" borderId="52"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3" xfId="0" applyFont="1" applyFill="1" applyBorder="1" applyAlignment="1" applyProtection="1">
      <alignment horizontal="center" vertical="center"/>
    </xf>
    <xf numFmtId="0" fontId="2" fillId="3" borderId="7" xfId="0" applyFont="1" applyFill="1" applyBorder="1" applyAlignment="1" applyProtection="1">
      <alignment horizontal="center"/>
    </xf>
    <xf numFmtId="0" fontId="2" fillId="3" borderId="30" xfId="0" applyFont="1" applyFill="1" applyBorder="1" applyAlignment="1" applyProtection="1">
      <alignment horizontal="center"/>
    </xf>
    <xf numFmtId="0" fontId="46" fillId="0" borderId="15"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2" fillId="14" borderId="25" xfId="2" applyNumberFormat="1" applyBorder="1" applyAlignment="1" applyProtection="1">
      <alignment horizontal="center" vertical="center"/>
      <protection locked="0" hidden="1"/>
    </xf>
    <xf numFmtId="0" fontId="2" fillId="14" borderId="24" xfId="2" applyNumberFormat="1" applyBorder="1" applyAlignment="1" applyProtection="1">
      <alignment horizontal="center" vertical="center"/>
      <protection locked="0" hidden="1"/>
    </xf>
    <xf numFmtId="0" fontId="2" fillId="14" borderId="55" xfId="2" applyNumberFormat="1" applyBorder="1" applyAlignment="1" applyProtection="1">
      <alignment horizontal="center" vertical="center"/>
      <protection locked="0" hidden="1"/>
    </xf>
    <xf numFmtId="0" fontId="2" fillId="14" borderId="23" xfId="2" applyNumberFormat="1" applyBorder="1" applyAlignment="1" applyProtection="1">
      <alignment horizontal="center" vertical="center"/>
      <protection locked="0" hidden="1"/>
    </xf>
    <xf numFmtId="0" fontId="6" fillId="6" borderId="36"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22" fillId="6" borderId="47" xfId="0" applyFont="1" applyFill="1" applyBorder="1" applyAlignment="1" applyProtection="1">
      <alignment horizontal="center" vertical="center"/>
    </xf>
    <xf numFmtId="0" fontId="3" fillId="23" borderId="5" xfId="0" applyFont="1" applyFill="1" applyBorder="1" applyAlignment="1" applyProtection="1">
      <alignment horizontal="center" vertical="center"/>
    </xf>
    <xf numFmtId="0" fontId="3" fillId="23" borderId="6" xfId="0" applyFont="1" applyFill="1" applyBorder="1" applyAlignment="1" applyProtection="1">
      <alignment horizontal="center" vertical="center"/>
    </xf>
    <xf numFmtId="0" fontId="27" fillId="11" borderId="25" xfId="0" applyFont="1" applyFill="1" applyBorder="1" applyAlignment="1" applyProtection="1">
      <alignment horizontal="left" vertical="top" wrapText="1"/>
      <protection locked="0"/>
    </xf>
    <xf numFmtId="0" fontId="27" fillId="11" borderId="26" xfId="0" applyFont="1" applyFill="1" applyBorder="1" applyAlignment="1" applyProtection="1">
      <alignment horizontal="left" vertical="top" wrapText="1"/>
      <protection locked="0"/>
    </xf>
    <xf numFmtId="0" fontId="27" fillId="11" borderId="24" xfId="0" applyFont="1" applyFill="1" applyBorder="1" applyAlignment="1" applyProtection="1">
      <alignment horizontal="left" vertical="top" wrapText="1"/>
      <protection locked="0"/>
    </xf>
    <xf numFmtId="0" fontId="27" fillId="11" borderId="21" xfId="0" applyFont="1" applyFill="1" applyBorder="1" applyAlignment="1" applyProtection="1">
      <alignment horizontal="left" vertical="top" wrapText="1"/>
      <protection locked="0"/>
    </xf>
    <xf numFmtId="0" fontId="27" fillId="11" borderId="0" xfId="0" applyFont="1" applyFill="1" applyBorder="1" applyAlignment="1" applyProtection="1">
      <alignment horizontal="left" vertical="top" wrapText="1"/>
      <protection locked="0"/>
    </xf>
    <xf numFmtId="0" fontId="27" fillId="11" borderId="29" xfId="0" applyFont="1" applyFill="1" applyBorder="1" applyAlignment="1" applyProtection="1">
      <alignment horizontal="left" vertical="top" wrapText="1"/>
      <protection locked="0"/>
    </xf>
    <xf numFmtId="0" fontId="27" fillId="11" borderId="55" xfId="0" applyFont="1" applyFill="1" applyBorder="1" applyAlignment="1" applyProtection="1">
      <alignment horizontal="left" vertical="top" wrapText="1"/>
      <protection locked="0"/>
    </xf>
    <xf numFmtId="0" fontId="27" fillId="11" borderId="28" xfId="0" applyFont="1" applyFill="1" applyBorder="1" applyAlignment="1" applyProtection="1">
      <alignment horizontal="left" vertical="top" wrapText="1"/>
      <protection locked="0"/>
    </xf>
    <xf numFmtId="0" fontId="27" fillId="11" borderId="23" xfId="0" applyFont="1" applyFill="1" applyBorder="1" applyAlignment="1" applyProtection="1">
      <alignment horizontal="left" vertical="top" wrapText="1"/>
      <protection locked="0"/>
    </xf>
    <xf numFmtId="0" fontId="54" fillId="11" borderId="25" xfId="0" applyFont="1" applyFill="1" applyBorder="1" applyAlignment="1" applyProtection="1">
      <alignment horizontal="left" vertical="top" wrapText="1"/>
      <protection locked="0"/>
    </xf>
    <xf numFmtId="0" fontId="54" fillId="11" borderId="26" xfId="0" applyFont="1" applyFill="1" applyBorder="1" applyAlignment="1" applyProtection="1">
      <alignment horizontal="left" vertical="top" wrapText="1"/>
      <protection locked="0"/>
    </xf>
    <xf numFmtId="0" fontId="54" fillId="11" borderId="24" xfId="0" applyFont="1" applyFill="1" applyBorder="1" applyAlignment="1" applyProtection="1">
      <alignment horizontal="left" vertical="top" wrapText="1"/>
      <protection locked="0"/>
    </xf>
    <xf numFmtId="0" fontId="54" fillId="11" borderId="21" xfId="0" applyFont="1" applyFill="1" applyBorder="1" applyAlignment="1" applyProtection="1">
      <alignment horizontal="left" vertical="top" wrapText="1"/>
      <protection locked="0"/>
    </xf>
    <xf numFmtId="0" fontId="54" fillId="11" borderId="0" xfId="0" applyFont="1" applyFill="1" applyBorder="1" applyAlignment="1" applyProtection="1">
      <alignment horizontal="left" vertical="top" wrapText="1"/>
      <protection locked="0"/>
    </xf>
    <xf numFmtId="0" fontId="54" fillId="11" borderId="29" xfId="0" applyFont="1" applyFill="1" applyBorder="1" applyAlignment="1" applyProtection="1">
      <alignment horizontal="left" vertical="top" wrapText="1"/>
      <protection locked="0"/>
    </xf>
    <xf numFmtId="0" fontId="54" fillId="11" borderId="55" xfId="0" applyFont="1" applyFill="1" applyBorder="1" applyAlignment="1" applyProtection="1">
      <alignment horizontal="left" vertical="top" wrapText="1"/>
      <protection locked="0"/>
    </xf>
    <xf numFmtId="0" fontId="54" fillId="11" borderId="28" xfId="0" applyFont="1" applyFill="1" applyBorder="1" applyAlignment="1" applyProtection="1">
      <alignment horizontal="left" vertical="top" wrapText="1"/>
      <protection locked="0"/>
    </xf>
    <xf numFmtId="0" fontId="54" fillId="11" borderId="23" xfId="0" applyFont="1" applyFill="1" applyBorder="1" applyAlignment="1" applyProtection="1">
      <alignment horizontal="left" vertical="top" wrapText="1"/>
      <protection locked="0"/>
    </xf>
    <xf numFmtId="0" fontId="13" fillId="11" borderId="25" xfId="0" applyFont="1" applyFill="1" applyBorder="1" applyAlignment="1" applyProtection="1">
      <alignment horizontal="center" vertical="center"/>
      <protection locked="0"/>
    </xf>
    <xf numFmtId="0" fontId="13" fillId="11" borderId="26" xfId="0" applyFont="1" applyFill="1" applyBorder="1" applyAlignment="1" applyProtection="1">
      <alignment horizontal="center" vertical="center"/>
      <protection locked="0"/>
    </xf>
    <xf numFmtId="0" fontId="13" fillId="11" borderId="24" xfId="0" applyFont="1" applyFill="1" applyBorder="1" applyAlignment="1" applyProtection="1">
      <alignment horizontal="center" vertical="center"/>
      <protection locked="0"/>
    </xf>
    <xf numFmtId="0" fontId="13" fillId="11" borderId="21" xfId="0" applyFont="1" applyFill="1" applyBorder="1" applyAlignment="1" applyProtection="1">
      <alignment horizontal="center" vertical="center"/>
      <protection locked="0"/>
    </xf>
    <xf numFmtId="0" fontId="13" fillId="11" borderId="0" xfId="0" applyFont="1" applyFill="1" applyBorder="1" applyAlignment="1" applyProtection="1">
      <alignment horizontal="center" vertical="center"/>
      <protection locked="0"/>
    </xf>
    <xf numFmtId="0" fontId="13" fillId="11" borderId="29" xfId="0" applyFont="1" applyFill="1" applyBorder="1" applyAlignment="1" applyProtection="1">
      <alignment horizontal="center" vertical="center"/>
      <protection locked="0"/>
    </xf>
    <xf numFmtId="0" fontId="13" fillId="11" borderId="55" xfId="0" applyFont="1" applyFill="1" applyBorder="1" applyAlignment="1" applyProtection="1">
      <alignment horizontal="center" vertical="center"/>
      <protection locked="0"/>
    </xf>
    <xf numFmtId="0" fontId="13" fillId="11" borderId="28" xfId="0" applyFont="1" applyFill="1" applyBorder="1" applyAlignment="1" applyProtection="1">
      <alignment horizontal="center" vertical="center"/>
      <protection locked="0"/>
    </xf>
    <xf numFmtId="0" fontId="13" fillId="11" borderId="23" xfId="0" applyFont="1" applyFill="1" applyBorder="1" applyAlignment="1" applyProtection="1">
      <alignment horizontal="center" vertical="center"/>
      <protection locked="0"/>
    </xf>
    <xf numFmtId="0" fontId="2" fillId="11" borderId="25" xfId="0" applyFont="1" applyFill="1" applyBorder="1" applyAlignment="1" applyProtection="1">
      <alignment horizontal="center" vertical="center"/>
      <protection locked="0"/>
    </xf>
    <xf numFmtId="0" fontId="2" fillId="11" borderId="26" xfId="0" applyFont="1" applyFill="1" applyBorder="1" applyAlignment="1" applyProtection="1">
      <alignment horizontal="center" vertical="center"/>
      <protection locked="0"/>
    </xf>
    <xf numFmtId="0" fontId="2" fillId="11" borderId="24" xfId="0" applyFont="1" applyFill="1" applyBorder="1" applyAlignment="1" applyProtection="1">
      <alignment horizontal="center" vertical="center"/>
      <protection locked="0"/>
    </xf>
    <xf numFmtId="0" fontId="2" fillId="11" borderId="21" xfId="0" applyFont="1" applyFill="1" applyBorder="1" applyAlignment="1" applyProtection="1">
      <alignment horizontal="center" vertical="center"/>
      <protection locked="0"/>
    </xf>
    <xf numFmtId="0" fontId="2" fillId="11" borderId="0" xfId="0" applyFont="1" applyFill="1" applyBorder="1" applyAlignment="1" applyProtection="1">
      <alignment horizontal="center" vertical="center"/>
      <protection locked="0"/>
    </xf>
    <xf numFmtId="0" fontId="2" fillId="11" borderId="29" xfId="0" applyFont="1" applyFill="1" applyBorder="1" applyAlignment="1" applyProtection="1">
      <alignment horizontal="center" vertical="center"/>
      <protection locked="0"/>
    </xf>
    <xf numFmtId="0" fontId="2" fillId="11" borderId="55" xfId="0" applyFont="1" applyFill="1" applyBorder="1" applyAlignment="1" applyProtection="1">
      <alignment horizontal="center" vertical="center"/>
      <protection locked="0"/>
    </xf>
    <xf numFmtId="0" fontId="2" fillId="11" borderId="28" xfId="0" applyFont="1" applyFill="1" applyBorder="1" applyAlignment="1" applyProtection="1">
      <alignment horizontal="center" vertical="center"/>
      <protection locked="0"/>
    </xf>
    <xf numFmtId="0" fontId="2" fillId="11" borderId="23" xfId="0" applyFont="1" applyFill="1" applyBorder="1" applyAlignment="1" applyProtection="1">
      <alignment horizontal="center" vertical="center"/>
      <protection locked="0"/>
    </xf>
    <xf numFmtId="0" fontId="16" fillId="15" borderId="15" xfId="0" applyFont="1" applyFill="1" applyBorder="1" applyAlignment="1" applyProtection="1">
      <alignment horizontal="center" vertical="center"/>
    </xf>
    <xf numFmtId="0" fontId="16" fillId="15" borderId="17" xfId="0" applyFont="1" applyFill="1" applyBorder="1" applyAlignment="1" applyProtection="1">
      <alignment horizontal="center" vertical="center"/>
    </xf>
    <xf numFmtId="0" fontId="16" fillId="15" borderId="16" xfId="0" applyFont="1" applyFill="1" applyBorder="1" applyAlignment="1" applyProtection="1">
      <alignment horizontal="center" vertical="center"/>
    </xf>
    <xf numFmtId="2" fontId="4" fillId="15" borderId="15" xfId="0" applyNumberFormat="1" applyFont="1" applyFill="1" applyBorder="1" applyAlignment="1" applyProtection="1">
      <alignment horizontal="center" vertical="center" wrapText="1"/>
      <protection hidden="1"/>
    </xf>
    <xf numFmtId="2" fontId="4" fillId="15" borderId="17" xfId="0" applyNumberFormat="1" applyFont="1" applyFill="1" applyBorder="1" applyAlignment="1" applyProtection="1">
      <alignment horizontal="center" vertical="center" wrapText="1"/>
      <protection hidden="1"/>
    </xf>
    <xf numFmtId="2" fontId="4" fillId="15"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xf>
    <xf numFmtId="0" fontId="13" fillId="11" borderId="26" xfId="0" applyFont="1" applyFill="1" applyBorder="1" applyAlignment="1" applyProtection="1">
      <alignment horizontal="center"/>
    </xf>
    <xf numFmtId="0" fontId="13" fillId="11" borderId="24" xfId="0" applyFont="1" applyFill="1" applyBorder="1" applyAlignment="1" applyProtection="1">
      <alignment horizontal="center"/>
    </xf>
    <xf numFmtId="0" fontId="13" fillId="11" borderId="21" xfId="0" applyFont="1" applyFill="1" applyBorder="1" applyAlignment="1" applyProtection="1">
      <alignment horizontal="center"/>
    </xf>
    <xf numFmtId="0" fontId="13" fillId="11" borderId="0" xfId="0" applyFont="1" applyFill="1" applyBorder="1" applyAlignment="1" applyProtection="1">
      <alignment horizontal="center"/>
    </xf>
    <xf numFmtId="0" fontId="13" fillId="11" borderId="29" xfId="0" applyFont="1" applyFill="1" applyBorder="1" applyAlignment="1" applyProtection="1">
      <alignment horizontal="center"/>
    </xf>
    <xf numFmtId="0" fontId="13" fillId="11" borderId="55" xfId="0" applyFont="1" applyFill="1" applyBorder="1" applyAlignment="1" applyProtection="1">
      <alignment horizontal="center"/>
    </xf>
    <xf numFmtId="0" fontId="13" fillId="11" borderId="28" xfId="0" applyFont="1" applyFill="1" applyBorder="1" applyAlignment="1" applyProtection="1">
      <alignment horizontal="center"/>
    </xf>
    <xf numFmtId="0" fontId="13" fillId="11" borderId="23" xfId="0" applyFont="1" applyFill="1" applyBorder="1" applyAlignment="1" applyProtection="1">
      <alignment horizontal="center"/>
    </xf>
    <xf numFmtId="0" fontId="36" fillId="0" borderId="12" xfId="0" applyFont="1" applyBorder="1" applyAlignment="1">
      <alignment horizontal="center"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0" fontId="36" fillId="0" borderId="10" xfId="0" applyFont="1" applyBorder="1" applyAlignment="1">
      <alignment horizontal="center" vertical="center"/>
    </xf>
    <xf numFmtId="0" fontId="37" fillId="12" borderId="15" xfId="0" applyFont="1" applyFill="1" applyBorder="1" applyAlignment="1">
      <alignment horizontal="center" vertical="center"/>
    </xf>
    <xf numFmtId="0" fontId="37" fillId="12" borderId="17" xfId="0" applyFont="1" applyFill="1" applyBorder="1" applyAlignment="1">
      <alignment horizontal="center" vertical="center"/>
    </xf>
    <xf numFmtId="0" fontId="37" fillId="12" borderId="16" xfId="0" applyFont="1" applyFill="1" applyBorder="1" applyAlignment="1">
      <alignment horizontal="center" vertical="center"/>
    </xf>
    <xf numFmtId="0" fontId="37" fillId="12" borderId="7" xfId="0" applyFont="1" applyFill="1" applyBorder="1" applyAlignment="1">
      <alignment horizontal="center" vertical="center"/>
    </xf>
    <xf numFmtId="0" fontId="37" fillId="12" borderId="8" xfId="0" applyFont="1" applyFill="1" applyBorder="1" applyAlignment="1">
      <alignment horizontal="center" vertical="center"/>
    </xf>
    <xf numFmtId="0" fontId="36" fillId="0" borderId="11" xfId="0" applyFont="1" applyBorder="1" applyAlignment="1">
      <alignment horizontal="center" vertical="center"/>
    </xf>
    <xf numFmtId="0" fontId="36" fillId="0" borderId="33" xfId="0" applyFont="1" applyBorder="1" applyAlignment="1">
      <alignment horizontal="center" vertical="center"/>
    </xf>
    <xf numFmtId="164" fontId="56" fillId="23" borderId="2" xfId="0" applyNumberFormat="1" applyFont="1" applyFill="1" applyBorder="1" applyAlignment="1" applyProtection="1">
      <alignment horizontal="center" vertical="center" wrapText="1"/>
    </xf>
    <xf numFmtId="0" fontId="64" fillId="23" borderId="2" xfId="0" applyFont="1" applyFill="1" applyBorder="1" applyAlignment="1">
      <alignment horizontal="center" vertical="center" wrapText="1"/>
    </xf>
    <xf numFmtId="0" fontId="64" fillId="23" borderId="5" xfId="0" applyFont="1" applyFill="1" applyBorder="1" applyAlignment="1">
      <alignment horizontal="center" vertical="center" wrapText="1"/>
    </xf>
    <xf numFmtId="164" fontId="56" fillId="23" borderId="10" xfId="0" applyNumberFormat="1" applyFont="1" applyFill="1" applyBorder="1" applyAlignment="1" applyProtection="1">
      <alignment horizontal="center" vertical="center" wrapText="1"/>
    </xf>
    <xf numFmtId="0" fontId="64" fillId="23" borderId="10" xfId="0" applyFont="1" applyFill="1" applyBorder="1" applyAlignment="1">
      <alignment horizontal="center" vertical="center" wrapText="1"/>
    </xf>
    <xf numFmtId="0" fontId="64" fillId="23" borderId="6" xfId="0" applyFont="1" applyFill="1" applyBorder="1" applyAlignment="1">
      <alignment horizontal="center" vertical="center" wrapText="1"/>
    </xf>
    <xf numFmtId="164" fontId="56" fillId="23" borderId="32" xfId="0" applyNumberFormat="1" applyFont="1" applyFill="1" applyBorder="1" applyAlignment="1" applyProtection="1">
      <alignment horizontal="center" vertical="center" wrapText="1"/>
    </xf>
    <xf numFmtId="164" fontId="56" fillId="23" borderId="33" xfId="0" applyNumberFormat="1" applyFont="1" applyFill="1" applyBorder="1" applyAlignment="1" applyProtection="1">
      <alignment horizontal="center" vertical="center" wrapText="1"/>
    </xf>
    <xf numFmtId="0" fontId="15" fillId="21" borderId="25" xfId="0" applyFont="1" applyFill="1" applyBorder="1" applyAlignment="1" applyProtection="1">
      <alignment horizontal="center" vertical="center"/>
    </xf>
    <xf numFmtId="0" fontId="15" fillId="21" borderId="24" xfId="0" applyFont="1" applyFill="1" applyBorder="1" applyAlignment="1" applyProtection="1">
      <alignment horizontal="center" vertical="center"/>
    </xf>
    <xf numFmtId="0" fontId="15" fillId="21" borderId="21" xfId="0" applyFont="1" applyFill="1" applyBorder="1" applyAlignment="1" applyProtection="1">
      <alignment horizontal="center" vertical="center"/>
    </xf>
    <xf numFmtId="0" fontId="15" fillId="21" borderId="29" xfId="0" applyFont="1" applyFill="1" applyBorder="1" applyAlignment="1" applyProtection="1">
      <alignment horizontal="center" vertical="center"/>
    </xf>
    <xf numFmtId="0" fontId="15" fillId="21" borderId="55" xfId="0" applyFont="1" applyFill="1" applyBorder="1" applyAlignment="1" applyProtection="1">
      <alignment horizontal="center" vertical="center"/>
    </xf>
    <xf numFmtId="0" fontId="15" fillId="21" borderId="23" xfId="0" applyFont="1" applyFill="1" applyBorder="1" applyAlignment="1" applyProtection="1">
      <alignment horizontal="center" vertical="center"/>
    </xf>
    <xf numFmtId="0" fontId="56" fillId="23" borderId="2" xfId="0" applyFont="1" applyFill="1" applyBorder="1" applyAlignment="1" applyProtection="1">
      <alignment horizontal="center" vertical="center" wrapText="1"/>
    </xf>
    <xf numFmtId="0" fontId="36" fillId="21" borderId="64" xfId="0" applyFont="1" applyFill="1" applyBorder="1" applyAlignment="1" applyProtection="1">
      <alignment horizontal="center" vertical="center" wrapText="1"/>
    </xf>
    <xf numFmtId="0" fontId="48" fillId="0" borderId="65" xfId="0" applyFont="1" applyBorder="1" applyAlignment="1">
      <alignment horizontal="center" vertical="center" wrapText="1"/>
    </xf>
    <xf numFmtId="0" fontId="48" fillId="0" borderId="66" xfId="0" applyFont="1" applyBorder="1" applyAlignment="1">
      <alignment horizontal="center" vertical="center" wrapText="1"/>
    </xf>
    <xf numFmtId="0" fontId="36" fillId="21" borderId="32" xfId="0" applyFont="1" applyFill="1" applyBorder="1" applyAlignment="1" applyProtection="1">
      <alignment horizontal="center" vertical="center"/>
    </xf>
    <xf numFmtId="0" fontId="36" fillId="21" borderId="2" xfId="0" applyFont="1" applyFill="1" applyBorder="1" applyAlignment="1" applyProtection="1">
      <alignment horizontal="center" vertical="center"/>
    </xf>
    <xf numFmtId="0" fontId="36" fillId="21" borderId="5" xfId="0" applyFont="1" applyFill="1" applyBorder="1" applyAlignment="1" applyProtection="1">
      <alignment horizontal="center" vertical="center"/>
    </xf>
    <xf numFmtId="49" fontId="36" fillId="21" borderId="50" xfId="0" applyNumberFormat="1" applyFont="1" applyFill="1" applyBorder="1" applyAlignment="1" applyProtection="1">
      <alignment horizontal="center" vertical="center" wrapText="1"/>
    </xf>
    <xf numFmtId="0" fontId="48" fillId="0" borderId="27" xfId="0" applyFont="1" applyBorder="1" applyAlignment="1">
      <alignment horizontal="center" vertical="center" wrapText="1"/>
    </xf>
    <xf numFmtId="0" fontId="48" fillId="0" borderId="49" xfId="0" applyFont="1" applyBorder="1" applyAlignment="1">
      <alignment horizontal="center" vertical="center" wrapText="1"/>
    </xf>
    <xf numFmtId="0" fontId="56" fillId="23" borderId="32" xfId="0" applyFont="1" applyFill="1" applyBorder="1" applyAlignment="1" applyProtection="1">
      <alignment horizontal="center" vertical="center" wrapText="1"/>
    </xf>
    <xf numFmtId="1" fontId="56" fillId="23" borderId="2" xfId="0" applyNumberFormat="1" applyFont="1" applyFill="1" applyBorder="1" applyAlignment="1" applyProtection="1">
      <alignment horizontal="center" vertical="center" wrapText="1"/>
    </xf>
    <xf numFmtId="1" fontId="64" fillId="23" borderId="2" xfId="0" applyNumberFormat="1" applyFont="1" applyFill="1" applyBorder="1" applyAlignment="1">
      <alignment horizontal="center" vertical="center" wrapText="1"/>
    </xf>
    <xf numFmtId="1" fontId="64" fillId="23" borderId="5" xfId="0" applyNumberFormat="1" applyFont="1" applyFill="1" applyBorder="1" applyAlignment="1">
      <alignment horizontal="center" vertical="center" wrapText="1"/>
    </xf>
    <xf numFmtId="0" fontId="15" fillId="12" borderId="25" xfId="0" applyFont="1" applyFill="1" applyBorder="1" applyAlignment="1">
      <alignment horizontal="center" vertical="center"/>
    </xf>
    <xf numFmtId="0" fontId="15" fillId="12" borderId="26" xfId="0" applyFont="1" applyFill="1" applyBorder="1" applyAlignment="1">
      <alignment horizontal="center" vertical="center"/>
    </xf>
    <xf numFmtId="0" fontId="15" fillId="12" borderId="24" xfId="0" applyFont="1" applyFill="1" applyBorder="1" applyAlignment="1">
      <alignment horizontal="center" vertical="center"/>
    </xf>
    <xf numFmtId="0" fontId="15" fillId="12" borderId="55"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3" xfId="0" applyFont="1" applyFill="1" applyBorder="1" applyAlignment="1">
      <alignment horizontal="center" vertical="center"/>
    </xf>
    <xf numFmtId="3" fontId="56" fillId="23" borderId="20" xfId="0" applyNumberFormat="1" applyFont="1" applyFill="1" applyBorder="1" applyAlignment="1" applyProtection="1">
      <alignment horizontal="center" vertical="center" wrapText="1"/>
    </xf>
    <xf numFmtId="0" fontId="64" fillId="23" borderId="27" xfId="0" applyFont="1" applyFill="1" applyBorder="1" applyAlignment="1">
      <alignment horizontal="center" vertical="center" wrapText="1"/>
    </xf>
    <xf numFmtId="0" fontId="64" fillId="23" borderId="1" xfId="0" applyFont="1" applyFill="1" applyBorder="1" applyAlignment="1">
      <alignment horizontal="center" vertical="center" wrapText="1"/>
    </xf>
    <xf numFmtId="164" fontId="56" fillId="23" borderId="20" xfId="0" applyNumberFormat="1" applyFont="1" applyFill="1" applyBorder="1" applyAlignment="1" applyProtection="1">
      <alignment horizontal="center" vertical="center" wrapText="1"/>
    </xf>
    <xf numFmtId="14" fontId="56" fillId="23" borderId="34" xfId="0" applyNumberFormat="1" applyFont="1" applyFill="1" applyBorder="1" applyAlignment="1" applyProtection="1">
      <alignment horizontal="center" vertical="center" wrapText="1"/>
    </xf>
    <xf numFmtId="0" fontId="64" fillId="23" borderId="60" xfId="0" applyFont="1" applyFill="1" applyBorder="1" applyAlignment="1">
      <alignment horizontal="center" vertical="center" wrapText="1"/>
    </xf>
    <xf numFmtId="0" fontId="64" fillId="23" borderId="51" xfId="0" applyFont="1" applyFill="1" applyBorder="1" applyAlignment="1">
      <alignment horizontal="center" vertical="center" wrapText="1"/>
    </xf>
    <xf numFmtId="0" fontId="36" fillId="0" borderId="53" xfId="0" applyFont="1" applyBorder="1" applyAlignment="1" applyProtection="1">
      <alignment horizontal="center" vertical="center" wrapText="1"/>
    </xf>
    <xf numFmtId="0" fontId="36" fillId="0" borderId="60" xfId="0" applyFont="1" applyBorder="1" applyAlignment="1" applyProtection="1">
      <alignment horizontal="center" vertical="center" wrapText="1"/>
    </xf>
    <xf numFmtId="0" fontId="36" fillId="0" borderId="56" xfId="0" applyFont="1" applyBorder="1" applyAlignment="1" applyProtection="1">
      <alignment horizontal="center" vertical="center" wrapText="1"/>
    </xf>
    <xf numFmtId="0" fontId="56" fillId="23" borderId="20" xfId="0" applyFont="1" applyFill="1" applyBorder="1" applyAlignment="1" applyProtection="1">
      <alignment horizontal="center" vertical="center"/>
    </xf>
    <xf numFmtId="0" fontId="56" fillId="23" borderId="27" xfId="0" applyFont="1" applyFill="1" applyBorder="1" applyAlignment="1" applyProtection="1">
      <alignment horizontal="center" vertical="center"/>
    </xf>
    <xf numFmtId="0" fontId="56" fillId="23" borderId="49" xfId="0" applyFont="1" applyFill="1" applyBorder="1" applyAlignment="1" applyProtection="1">
      <alignment horizontal="center" vertical="center"/>
    </xf>
    <xf numFmtId="0" fontId="37" fillId="8" borderId="15" xfId="0" applyFont="1" applyFill="1" applyBorder="1" applyAlignment="1">
      <alignment horizontal="center" vertical="center"/>
    </xf>
    <xf numFmtId="0" fontId="37" fillId="8" borderId="17" xfId="0" applyFont="1" applyFill="1" applyBorder="1" applyAlignment="1">
      <alignment horizontal="center" vertical="center"/>
    </xf>
    <xf numFmtId="0" fontId="37" fillId="8" borderId="16" xfId="0" applyFont="1" applyFill="1" applyBorder="1" applyAlignment="1">
      <alignment horizontal="center" vertical="center"/>
    </xf>
    <xf numFmtId="0" fontId="36" fillId="21" borderId="52" xfId="0" applyFont="1" applyFill="1" applyBorder="1" applyAlignment="1" applyProtection="1">
      <alignment horizontal="center" vertical="center" wrapText="1"/>
    </xf>
    <xf numFmtId="0" fontId="36" fillId="21" borderId="61" xfId="0" applyFont="1" applyFill="1" applyBorder="1" applyAlignment="1" applyProtection="1">
      <alignment horizontal="center" vertical="center" wrapText="1"/>
    </xf>
    <xf numFmtId="0" fontId="36" fillId="21" borderId="43" xfId="0" applyFont="1" applyFill="1" applyBorder="1" applyAlignment="1" applyProtection="1">
      <alignment horizontal="center" vertical="center" wrapText="1"/>
    </xf>
    <xf numFmtId="3" fontId="36" fillId="21" borderId="50" xfId="0" applyNumberFormat="1" applyFont="1" applyFill="1" applyBorder="1" applyAlignment="1" applyProtection="1">
      <alignment horizontal="center" vertical="center" wrapText="1"/>
    </xf>
    <xf numFmtId="0" fontId="36" fillId="23" borderId="53" xfId="0" applyFont="1" applyFill="1" applyBorder="1" applyAlignment="1" applyProtection="1">
      <alignment horizontal="center" vertical="center" wrapText="1"/>
    </xf>
    <xf numFmtId="0" fontId="36" fillId="23" borderId="60" xfId="0" applyFont="1" applyFill="1" applyBorder="1" applyAlignment="1" applyProtection="1">
      <alignment horizontal="center" vertical="center" wrapText="1"/>
    </xf>
    <xf numFmtId="0" fontId="36" fillId="23" borderId="56" xfId="0" applyFont="1" applyFill="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164" fontId="36" fillId="0" borderId="27" xfId="0" applyNumberFormat="1" applyFont="1" applyBorder="1" applyAlignment="1" applyProtection="1">
      <alignment horizontal="center" vertical="center" wrapText="1"/>
    </xf>
    <xf numFmtId="164" fontId="36" fillId="0" borderId="49" xfId="0" applyNumberFormat="1" applyFont="1" applyBorder="1" applyAlignment="1" applyProtection="1">
      <alignment horizontal="center" vertical="center" wrapText="1"/>
    </xf>
    <xf numFmtId="164" fontId="36" fillId="23" borderId="50" xfId="0" applyNumberFormat="1" applyFont="1" applyFill="1" applyBorder="1" applyAlignment="1" applyProtection="1">
      <alignment horizontal="center" vertical="center" wrapText="1"/>
    </xf>
    <xf numFmtId="164" fontId="36" fillId="23" borderId="27" xfId="0" applyNumberFormat="1" applyFont="1" applyFill="1" applyBorder="1" applyAlignment="1" applyProtection="1">
      <alignment horizontal="center" vertical="center" wrapText="1"/>
    </xf>
    <xf numFmtId="164" fontId="36" fillId="23" borderId="49" xfId="0" applyNumberFormat="1" applyFont="1" applyFill="1" applyBorder="1" applyAlignment="1" applyProtection="1">
      <alignment horizontal="center" vertical="center" wrapText="1"/>
    </xf>
    <xf numFmtId="2" fontId="36" fillId="0" borderId="5" xfId="0" applyNumberFormat="1" applyFont="1" applyFill="1" applyBorder="1" applyAlignment="1">
      <alignment horizontal="center" vertical="center"/>
    </xf>
    <xf numFmtId="0" fontId="64" fillId="23" borderId="49" xfId="0" applyFont="1" applyFill="1" applyBorder="1" applyAlignment="1">
      <alignment horizontal="center" vertical="center" wrapText="1"/>
    </xf>
    <xf numFmtId="0" fontId="64" fillId="23" borderId="56" xfId="0" applyFont="1" applyFill="1" applyBorder="1" applyAlignment="1">
      <alignment horizontal="center" vertical="center" wrapText="1"/>
    </xf>
    <xf numFmtId="164" fontId="56" fillId="23" borderId="1"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wrapText="1"/>
    </xf>
    <xf numFmtId="2" fontId="36" fillId="0" borderId="2" xfId="0" applyNumberFormat="1" applyFont="1" applyFill="1" applyBorder="1" applyAlignment="1">
      <alignment horizontal="center" vertical="center" wrapText="1"/>
    </xf>
    <xf numFmtId="0" fontId="36" fillId="8" borderId="69" xfId="0" applyFont="1" applyFill="1" applyBorder="1" applyAlignment="1">
      <alignment horizontal="center" vertical="center"/>
    </xf>
    <xf numFmtId="0" fontId="36" fillId="8" borderId="42" xfId="0" applyFont="1" applyFill="1" applyBorder="1" applyAlignment="1">
      <alignment horizontal="center" vertical="center"/>
    </xf>
    <xf numFmtId="0" fontId="15" fillId="21" borderId="25" xfId="0" applyFont="1" applyFill="1" applyBorder="1" applyAlignment="1" applyProtection="1">
      <alignment horizontal="center" vertical="center" wrapText="1"/>
    </xf>
    <xf numFmtId="0" fontId="15" fillId="21" borderId="24" xfId="0" applyFont="1" applyFill="1" applyBorder="1" applyAlignment="1" applyProtection="1">
      <alignment horizontal="center" vertical="center" wrapText="1"/>
    </xf>
    <xf numFmtId="0" fontId="15" fillId="21" borderId="21" xfId="0" applyFont="1" applyFill="1" applyBorder="1" applyAlignment="1" applyProtection="1">
      <alignment horizontal="center" vertical="center" wrapText="1"/>
    </xf>
    <xf numFmtId="0" fontId="15" fillId="21" borderId="29" xfId="0" applyFont="1" applyFill="1" applyBorder="1" applyAlignment="1" applyProtection="1">
      <alignment horizontal="center" vertical="center" wrapText="1"/>
    </xf>
    <xf numFmtId="0" fontId="15" fillId="21" borderId="55" xfId="0" applyFont="1" applyFill="1" applyBorder="1" applyAlignment="1" applyProtection="1">
      <alignment horizontal="center" vertical="center" wrapText="1"/>
    </xf>
    <xf numFmtId="0" fontId="15" fillId="21" borderId="23" xfId="0" applyFont="1" applyFill="1" applyBorder="1" applyAlignment="1" applyProtection="1">
      <alignment horizontal="center" vertical="center" wrapText="1"/>
    </xf>
    <xf numFmtId="0" fontId="36" fillId="21" borderId="50" xfId="0" applyFont="1" applyFill="1" applyBorder="1" applyAlignment="1" applyProtection="1">
      <alignment horizontal="center" vertical="center" wrapText="1"/>
    </xf>
    <xf numFmtId="0" fontId="56" fillId="23" borderId="50" xfId="0" applyFont="1" applyFill="1" applyBorder="1" applyAlignment="1" applyProtection="1">
      <alignment horizontal="center" vertical="center" wrapText="1"/>
    </xf>
    <xf numFmtId="164" fontId="56" fillId="23" borderId="50" xfId="0" applyNumberFormat="1" applyFont="1" applyFill="1" applyBorder="1" applyAlignment="1" applyProtection="1">
      <alignment horizontal="center" vertical="center" wrapText="1"/>
    </xf>
    <xf numFmtId="0" fontId="56" fillId="23" borderId="53" xfId="0" applyFont="1" applyFill="1" applyBorder="1" applyAlignment="1" applyProtection="1">
      <alignment horizontal="center" vertical="center" wrapText="1"/>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4" xfId="0" applyFont="1" applyFill="1" applyBorder="1" applyAlignment="1">
      <alignment horizontal="center" vertical="center"/>
    </xf>
    <xf numFmtId="0" fontId="37" fillId="8" borderId="55"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3" xfId="0" applyFont="1" applyFill="1" applyBorder="1" applyAlignment="1">
      <alignment horizontal="center" vertical="center"/>
    </xf>
    <xf numFmtId="0" fontId="61" fillId="12" borderId="25" xfId="0" applyFont="1" applyFill="1" applyBorder="1" applyAlignment="1">
      <alignment horizontal="center" vertical="center"/>
    </xf>
    <xf numFmtId="0" fontId="61" fillId="12" borderId="26" xfId="0" applyFont="1" applyFill="1" applyBorder="1" applyAlignment="1">
      <alignment horizontal="center" vertical="center"/>
    </xf>
    <xf numFmtId="0" fontId="61" fillId="12" borderId="24" xfId="0" applyFont="1" applyFill="1" applyBorder="1" applyAlignment="1">
      <alignment horizontal="center" vertical="center"/>
    </xf>
    <xf numFmtId="0" fontId="61" fillId="12" borderId="55" xfId="0" applyFont="1" applyFill="1" applyBorder="1" applyAlignment="1">
      <alignment horizontal="center" vertical="center"/>
    </xf>
    <xf numFmtId="0" fontId="61" fillId="12" borderId="28" xfId="0" applyFont="1" applyFill="1" applyBorder="1" applyAlignment="1">
      <alignment horizontal="center" vertical="center"/>
    </xf>
    <xf numFmtId="0" fontId="61" fillId="12" borderId="23" xfId="0" applyFont="1" applyFill="1" applyBorder="1" applyAlignment="1">
      <alignment horizontal="center" vertical="center"/>
    </xf>
    <xf numFmtId="164" fontId="56" fillId="23" borderId="20" xfId="0" applyNumberFormat="1" applyFont="1" applyFill="1" applyBorder="1" applyAlignment="1" applyProtection="1">
      <alignment horizontal="center" vertical="center"/>
    </xf>
    <xf numFmtId="164" fontId="56" fillId="23" borderId="27" xfId="0" applyNumberFormat="1" applyFont="1" applyFill="1" applyBorder="1" applyAlignment="1" applyProtection="1">
      <alignment horizontal="center" vertical="center"/>
    </xf>
    <xf numFmtId="164" fontId="56" fillId="23" borderId="49" xfId="0" applyNumberFormat="1" applyFont="1" applyFill="1" applyBorder="1" applyAlignment="1" applyProtection="1">
      <alignment horizontal="center" vertical="center"/>
    </xf>
    <xf numFmtId="0" fontId="56" fillId="23" borderId="34" xfId="0" applyFont="1" applyFill="1" applyBorder="1" applyAlignment="1" applyProtection="1">
      <alignment horizontal="center" vertical="center"/>
    </xf>
    <xf numFmtId="0" fontId="56" fillId="23" borderId="60" xfId="0" applyFont="1" applyFill="1" applyBorder="1" applyAlignment="1" applyProtection="1">
      <alignment horizontal="center" vertical="center"/>
    </xf>
    <xf numFmtId="0" fontId="56" fillId="23" borderId="56" xfId="0" applyFont="1" applyFill="1" applyBorder="1" applyAlignment="1" applyProtection="1">
      <alignment horizontal="center" vertical="center"/>
    </xf>
    <xf numFmtId="14" fontId="56" fillId="23" borderId="53" xfId="0" applyNumberFormat="1" applyFont="1" applyFill="1" applyBorder="1" applyAlignment="1" applyProtection="1">
      <alignment horizontal="center" vertical="center"/>
    </xf>
    <xf numFmtId="14" fontId="56" fillId="23" borderId="60" xfId="0" applyNumberFormat="1" applyFont="1" applyFill="1" applyBorder="1" applyAlignment="1" applyProtection="1">
      <alignment horizontal="center" vertical="center"/>
    </xf>
    <xf numFmtId="14" fontId="56" fillId="23" borderId="51" xfId="0" applyNumberFormat="1" applyFont="1" applyFill="1" applyBorder="1" applyAlignment="1" applyProtection="1">
      <alignment horizontal="center" vertical="center"/>
    </xf>
    <xf numFmtId="0" fontId="56" fillId="23" borderId="2" xfId="0" applyFont="1" applyFill="1" applyBorder="1" applyAlignment="1" applyProtection="1">
      <alignment horizontal="center" vertical="center"/>
    </xf>
    <xf numFmtId="164" fontId="56" fillId="23" borderId="1" xfId="0" applyNumberFormat="1" applyFont="1" applyFill="1" applyBorder="1" applyAlignment="1" applyProtection="1">
      <alignment horizontal="center" vertical="center"/>
    </xf>
    <xf numFmtId="14" fontId="56" fillId="23" borderId="34" xfId="0" applyNumberFormat="1" applyFont="1" applyFill="1" applyBorder="1" applyAlignment="1" applyProtection="1">
      <alignment horizontal="center" vertical="center"/>
    </xf>
    <xf numFmtId="0" fontId="36" fillId="21" borderId="50" xfId="0" applyFont="1" applyFill="1" applyBorder="1" applyAlignment="1" applyProtection="1">
      <alignment horizontal="center" vertical="center"/>
    </xf>
    <xf numFmtId="0" fontId="36" fillId="21" borderId="27" xfId="0" applyFont="1" applyFill="1" applyBorder="1" applyAlignment="1" applyProtection="1">
      <alignment horizontal="center" vertical="center"/>
    </xf>
    <xf numFmtId="0" fontId="36" fillId="21" borderId="49" xfId="0" applyFont="1" applyFill="1" applyBorder="1" applyAlignment="1" applyProtection="1">
      <alignment horizontal="center" vertical="center"/>
    </xf>
    <xf numFmtId="3" fontId="36" fillId="21" borderId="63" xfId="0" applyNumberFormat="1"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56" fillId="23" borderId="32" xfId="0" applyFont="1" applyFill="1" applyBorder="1" applyAlignment="1" applyProtection="1">
      <alignment horizontal="center" vertical="center"/>
    </xf>
    <xf numFmtId="164" fontId="56" fillId="23" borderId="50" xfId="0" applyNumberFormat="1" applyFont="1" applyFill="1" applyBorder="1" applyAlignment="1" applyProtection="1">
      <alignment horizontal="center" vertical="center"/>
    </xf>
    <xf numFmtId="0" fontId="37" fillId="8" borderId="33"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20" borderId="11" xfId="0" applyFont="1" applyFill="1" applyBorder="1" applyAlignment="1" applyProtection="1">
      <alignment horizontal="center" vertical="center" wrapText="1"/>
    </xf>
    <xf numFmtId="0" fontId="37" fillId="20" borderId="12" xfId="0" applyFont="1" applyFill="1" applyBorder="1" applyAlignment="1" applyProtection="1">
      <alignment horizontal="center" vertical="center" wrapText="1"/>
    </xf>
    <xf numFmtId="0" fontId="37" fillId="20" borderId="32" xfId="0" applyFont="1" applyFill="1" applyBorder="1" applyAlignment="1" applyProtection="1">
      <alignment horizontal="center" vertical="center" wrapText="1"/>
    </xf>
    <xf numFmtId="0" fontId="37"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6" xfId="0" applyFont="1" applyFill="1" applyBorder="1" applyAlignment="1" applyProtection="1">
      <alignment horizontal="center" vertical="center" wrapText="1"/>
    </xf>
    <xf numFmtId="0" fontId="37" fillId="20" borderId="38" xfId="0" applyFont="1" applyFill="1" applyBorder="1" applyAlignment="1" applyProtection="1">
      <alignment horizontal="center" vertical="center"/>
    </xf>
    <xf numFmtId="0" fontId="37" fillId="20" borderId="67" xfId="0" applyFont="1" applyFill="1" applyBorder="1" applyAlignment="1" applyProtection="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5" fillId="12" borderId="15" xfId="0" applyFont="1" applyFill="1" applyBorder="1" applyAlignment="1" applyProtection="1">
      <alignment horizontal="center" vertical="center"/>
    </xf>
    <xf numFmtId="0" fontId="15" fillId="12" borderId="17" xfId="0" applyFont="1" applyFill="1" applyBorder="1" applyAlignment="1" applyProtection="1">
      <alignment horizontal="center" vertical="center"/>
    </xf>
    <xf numFmtId="0" fontId="15" fillId="12" borderId="16" xfId="0" applyFont="1" applyFill="1" applyBorder="1" applyAlignment="1" applyProtection="1">
      <alignment horizontal="center" vertical="center"/>
    </xf>
    <xf numFmtId="0" fontId="37" fillId="20" borderId="25" xfId="0" applyFont="1" applyFill="1" applyBorder="1" applyAlignment="1" applyProtection="1">
      <alignment horizontal="center" vertical="center" wrapText="1"/>
    </xf>
    <xf numFmtId="0" fontId="37" fillId="20" borderId="24" xfId="0" applyFont="1" applyFill="1" applyBorder="1" applyAlignment="1" applyProtection="1">
      <alignment horizontal="center" vertical="center" wrapText="1"/>
    </xf>
    <xf numFmtId="0" fontId="37" fillId="20" borderId="55" xfId="0" applyFont="1" applyFill="1" applyBorder="1" applyAlignment="1" applyProtection="1">
      <alignment horizontal="center" vertical="center" wrapText="1"/>
    </xf>
    <xf numFmtId="0" fontId="37" fillId="20" borderId="23" xfId="0" applyFont="1" applyFill="1" applyBorder="1" applyAlignment="1" applyProtection="1">
      <alignment horizontal="center" vertical="center" wrapText="1"/>
    </xf>
    <xf numFmtId="0" fontId="37" fillId="8" borderId="32" xfId="0" applyFont="1" applyFill="1" applyBorder="1" applyAlignment="1">
      <alignment horizontal="center" vertical="center" wrapText="1"/>
    </xf>
    <xf numFmtId="0" fontId="37" fillId="8" borderId="5" xfId="0" applyFont="1" applyFill="1" applyBorder="1" applyAlignment="1">
      <alignment horizontal="center" vertical="center" wrapText="1"/>
    </xf>
    <xf numFmtId="2" fontId="37" fillId="8" borderId="33"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0" fontId="15" fillId="12" borderId="25" xfId="0" applyFont="1" applyFill="1" applyBorder="1" applyAlignment="1" applyProtection="1">
      <alignment horizontal="center" vertical="center"/>
    </xf>
    <xf numFmtId="0" fontId="15" fillId="12" borderId="26" xfId="0" applyFont="1" applyFill="1" applyBorder="1" applyAlignment="1" applyProtection="1">
      <alignment horizontal="center" vertical="center"/>
    </xf>
    <xf numFmtId="0" fontId="15" fillId="12" borderId="24" xfId="0" applyFont="1" applyFill="1" applyBorder="1" applyAlignment="1" applyProtection="1">
      <alignment horizontal="center" vertical="center"/>
    </xf>
    <xf numFmtId="0" fontId="15" fillId="12" borderId="55" xfId="0" applyFont="1" applyFill="1" applyBorder="1" applyAlignment="1" applyProtection="1">
      <alignment horizontal="center" vertical="center"/>
    </xf>
    <xf numFmtId="0" fontId="15" fillId="12" borderId="28" xfId="0" applyFont="1" applyFill="1" applyBorder="1" applyAlignment="1" applyProtection="1">
      <alignment horizontal="center" vertical="center"/>
    </xf>
    <xf numFmtId="0" fontId="15" fillId="12" borderId="23" xfId="0" applyFont="1" applyFill="1" applyBorder="1" applyAlignment="1" applyProtection="1">
      <alignment horizontal="center" vertical="center"/>
    </xf>
    <xf numFmtId="0" fontId="15" fillId="12" borderId="25" xfId="0" applyFont="1" applyFill="1" applyBorder="1" applyAlignment="1" applyProtection="1">
      <alignment horizontal="center" vertical="center" wrapText="1"/>
    </xf>
    <xf numFmtId="0" fontId="15" fillId="12" borderId="26" xfId="0" applyFont="1" applyFill="1" applyBorder="1" applyAlignment="1" applyProtection="1">
      <alignment horizontal="center" vertical="center" wrapText="1"/>
    </xf>
    <xf numFmtId="0" fontId="15" fillId="12" borderId="24" xfId="0" applyFont="1" applyFill="1" applyBorder="1" applyAlignment="1" applyProtection="1">
      <alignment horizontal="center" vertical="center" wrapText="1"/>
    </xf>
    <xf numFmtId="0" fontId="15" fillId="12" borderId="55" xfId="0" applyFont="1" applyFill="1" applyBorder="1" applyAlignment="1" applyProtection="1">
      <alignment horizontal="center" vertical="center" wrapText="1"/>
    </xf>
    <xf numFmtId="0" fontId="15" fillId="12" borderId="28" xfId="0" applyFont="1" applyFill="1" applyBorder="1" applyAlignment="1" applyProtection="1">
      <alignment horizontal="center" vertical="center" wrapText="1"/>
    </xf>
    <xf numFmtId="0" fontId="15" fillId="12" borderId="23" xfId="0" applyFont="1" applyFill="1" applyBorder="1" applyAlignment="1" applyProtection="1">
      <alignment horizontal="center" vertical="center" wrapText="1"/>
    </xf>
    <xf numFmtId="0" fontId="15" fillId="12" borderId="11" xfId="0" applyFont="1" applyFill="1" applyBorder="1" applyAlignment="1" applyProtection="1">
      <alignment horizontal="center" vertical="center" wrapText="1"/>
    </xf>
    <xf numFmtId="0" fontId="15" fillId="12" borderId="32" xfId="0" applyFont="1" applyFill="1" applyBorder="1" applyAlignment="1" applyProtection="1">
      <alignment horizontal="center" vertical="center" wrapText="1"/>
    </xf>
    <xf numFmtId="0" fontId="15" fillId="12" borderId="33"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wrapText="1"/>
    </xf>
    <xf numFmtId="0" fontId="15" fillId="12" borderId="5" xfId="0" applyFont="1" applyFill="1" applyBorder="1" applyAlignment="1" applyProtection="1">
      <alignment horizontal="center" vertical="center" wrapText="1"/>
    </xf>
    <xf numFmtId="0" fontId="15" fillId="12" borderId="6" xfId="0" applyFont="1" applyFill="1" applyBorder="1" applyAlignment="1" applyProtection="1">
      <alignment horizontal="center" vertical="center" wrapText="1"/>
    </xf>
    <xf numFmtId="0" fontId="37" fillId="8" borderId="32" xfId="0" applyFont="1" applyFill="1" applyBorder="1" applyAlignment="1">
      <alignment horizontal="center" vertical="center"/>
    </xf>
    <xf numFmtId="0" fontId="37" fillId="8" borderId="5" xfId="0" applyFont="1" applyFill="1" applyBorder="1" applyAlignment="1">
      <alignment horizontal="center" vertical="center"/>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2"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 fontId="33" fillId="3" borderId="0" xfId="0" applyNumberFormat="1" applyFont="1" applyFill="1" applyAlignment="1" applyProtection="1">
      <alignment horizontal="left" vertical="center" wrapText="1"/>
      <protection hidden="1"/>
    </xf>
    <xf numFmtId="2" fontId="33" fillId="0" borderId="0" xfId="0" applyNumberFormat="1" applyFont="1" applyBorder="1" applyAlignment="1" applyProtection="1">
      <alignment horizontal="left" vertical="center" wrapText="1"/>
      <protection hidden="1"/>
    </xf>
    <xf numFmtId="164" fontId="33" fillId="3" borderId="0" xfId="0" applyNumberFormat="1" applyFont="1" applyFill="1" applyAlignment="1" applyProtection="1">
      <alignment horizontal="left" vertical="center" wrapText="1"/>
      <protection hidden="1"/>
    </xf>
    <xf numFmtId="0" fontId="33" fillId="0" borderId="0" xfId="0" applyFont="1" applyBorder="1" applyAlignment="1" applyProtection="1">
      <alignment horizontal="right" vertical="center" wrapText="1"/>
      <protection hidden="1"/>
    </xf>
    <xf numFmtId="164" fontId="33" fillId="3" borderId="0" xfId="0" applyNumberFormat="1" applyFont="1" applyFill="1" applyAlignment="1" applyProtection="1">
      <alignment horizontal="center" vertical="center" wrapText="1"/>
      <protection hidden="1"/>
    </xf>
    <xf numFmtId="0" fontId="33" fillId="3" borderId="0" xfId="0" applyFont="1" applyFill="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2" fontId="69" fillId="0" borderId="0" xfId="2" applyFont="1" applyFill="1" applyAlignment="1">
      <alignment horizontal="left" vertical="center"/>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42"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4" fillId="0" borderId="32" xfId="0" applyFont="1" applyBorder="1" applyAlignment="1" applyProtection="1">
      <alignment horizontal="center" vertical="center" wrapText="1"/>
      <protection hidden="1"/>
    </xf>
    <xf numFmtId="0" fontId="34" fillId="0" borderId="13" xfId="0" applyFont="1" applyBorder="1" applyAlignment="1" applyProtection="1">
      <alignment horizontal="center" vertical="center" wrapText="1"/>
      <protection hidden="1"/>
    </xf>
    <xf numFmtId="0" fontId="21" fillId="3" borderId="0" xfId="0" applyFont="1" applyFill="1" applyAlignment="1" applyProtection="1">
      <alignment horizontal="justify" vertical="justify" wrapText="1"/>
      <protection hidden="1"/>
    </xf>
    <xf numFmtId="0" fontId="34" fillId="0" borderId="0" xfId="0" applyFont="1" applyAlignment="1" applyProtection="1">
      <alignment horizontal="left" vertical="center"/>
      <protection hidden="1"/>
    </xf>
    <xf numFmtId="0" fontId="34" fillId="0" borderId="32" xfId="0" applyFont="1" applyFill="1" applyBorder="1" applyAlignment="1" applyProtection="1">
      <alignment horizontal="center" vertical="center" wrapText="1"/>
      <protection hidden="1"/>
    </xf>
    <xf numFmtId="0" fontId="34" fillId="0" borderId="5" xfId="0" applyFont="1" applyFill="1" applyBorder="1" applyAlignment="1" applyProtection="1">
      <alignment horizontal="center" vertical="center" wrapText="1"/>
      <protection hidden="1"/>
    </xf>
    <xf numFmtId="2" fontId="2" fillId="0" borderId="0" xfId="2" applyFill="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3" fontId="33" fillId="0" borderId="0" xfId="0" applyNumberFormat="1" applyFont="1" applyAlignment="1" applyProtection="1">
      <alignment horizontal="left"/>
      <protection hidden="1"/>
    </xf>
    <xf numFmtId="2" fontId="21" fillId="0" borderId="0" xfId="0" applyNumberFormat="1" applyFont="1" applyFill="1" applyAlignment="1" applyProtection="1">
      <alignment horizontal="left" vertical="center" wrapText="1"/>
      <protection hidden="1"/>
    </xf>
    <xf numFmtId="2" fontId="33" fillId="3" borderId="37" xfId="0" applyNumberFormat="1" applyFont="1" applyFill="1" applyBorder="1" applyAlignment="1" applyProtection="1">
      <alignment horizontal="center" vertical="center" wrapText="1"/>
      <protection hidden="1"/>
    </xf>
    <xf numFmtId="2" fontId="33" fillId="3" borderId="5" xfId="0" applyNumberFormat="1" applyFont="1" applyFill="1" applyBorder="1" applyAlignment="1" applyProtection="1">
      <alignment horizontal="center" vertical="center" wrapText="1"/>
      <protection hidden="1"/>
    </xf>
    <xf numFmtId="0" fontId="21" fillId="0" borderId="0" xfId="0" applyFont="1" applyFill="1" applyAlignment="1" applyProtection="1">
      <alignment horizontal="justify" vertical="center" wrapText="1"/>
      <protection hidden="1"/>
    </xf>
    <xf numFmtId="164" fontId="33" fillId="3" borderId="4" xfId="0" applyNumberFormat="1" applyFont="1" applyFill="1" applyBorder="1" applyAlignment="1" applyProtection="1">
      <alignment horizontal="center" vertical="center" wrapText="1"/>
      <protection hidden="1"/>
    </xf>
    <xf numFmtId="164" fontId="33" fillId="3" borderId="35" xfId="0" applyNumberFormat="1" applyFont="1" applyFill="1" applyBorder="1" applyAlignment="1" applyProtection="1">
      <alignment horizontal="center" vertical="center" wrapText="1"/>
      <protection hidden="1"/>
    </xf>
    <xf numFmtId="0" fontId="34" fillId="0" borderId="0" xfId="0" applyFont="1" applyFill="1" applyAlignment="1" applyProtection="1">
      <alignment horizontal="left" vertical="center" wrapText="1"/>
      <protection hidden="1"/>
    </xf>
    <xf numFmtId="0" fontId="34"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11"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50" xfId="0" applyFont="1" applyFill="1" applyBorder="1" applyAlignment="1" applyProtection="1">
      <alignment horizontal="center" vertical="center" wrapText="1"/>
      <protection hidden="1"/>
    </xf>
    <xf numFmtId="0" fontId="34" fillId="0" borderId="49"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locked="0" hidden="1"/>
    </xf>
    <xf numFmtId="49" fontId="34" fillId="3" borderId="0" xfId="0" applyNumberFormat="1" applyFont="1" applyFill="1" applyAlignment="1" applyProtection="1">
      <alignment horizontal="right"/>
      <protection hidden="1"/>
    </xf>
    <xf numFmtId="0" fontId="42" fillId="3" borderId="0" xfId="0" applyFont="1" applyFill="1" applyAlignment="1" applyProtection="1">
      <alignment horizontal="left" wrapText="1"/>
      <protection hidden="1"/>
    </xf>
    <xf numFmtId="14" fontId="33" fillId="0" borderId="0" xfId="0" applyNumberFormat="1" applyFont="1" applyAlignment="1" applyProtection="1">
      <alignment horizontal="left"/>
      <protection hidden="1"/>
    </xf>
    <xf numFmtId="0" fontId="34" fillId="0" borderId="0" xfId="0" applyFont="1" applyAlignment="1" applyProtection="1">
      <alignment horizontal="center" wrapText="1"/>
      <protection hidden="1"/>
    </xf>
    <xf numFmtId="0" fontId="33" fillId="0" borderId="0" xfId="0" applyFont="1" applyAlignment="1" applyProtection="1">
      <alignment horizontal="center" vertical="center"/>
      <protection hidden="1"/>
    </xf>
    <xf numFmtId="14" fontId="33" fillId="0" borderId="0" xfId="0" applyNumberFormat="1" applyFont="1" applyAlignment="1" applyProtection="1">
      <alignment horizontal="center" vertical="center"/>
      <protection hidden="1"/>
    </xf>
    <xf numFmtId="0" fontId="33" fillId="0" borderId="28" xfId="0" applyFont="1" applyBorder="1" applyAlignment="1" applyProtection="1">
      <alignment horizontal="center"/>
      <protection hidden="1"/>
    </xf>
    <xf numFmtId="0" fontId="34" fillId="0" borderId="26" xfId="0" applyFont="1" applyBorder="1" applyAlignment="1" applyProtection="1">
      <alignment horizontal="center"/>
      <protection hidden="1"/>
    </xf>
    <xf numFmtId="0" fontId="34" fillId="0" borderId="0" xfId="0" applyFont="1" applyFill="1" applyAlignment="1" applyProtection="1">
      <alignment horizontal="left" vertical="center"/>
      <protection hidden="1"/>
    </xf>
    <xf numFmtId="0" fontId="34" fillId="0" borderId="44" xfId="0" applyFont="1" applyBorder="1" applyAlignment="1" applyProtection="1">
      <alignment horizontal="center" vertical="center" wrapText="1"/>
      <protection hidden="1"/>
    </xf>
    <xf numFmtId="0" fontId="33" fillId="0" borderId="0" xfId="0" applyFont="1" applyAlignment="1" applyProtection="1">
      <alignment horizontal="center" vertical="justify" wrapText="1"/>
      <protection hidden="1"/>
    </xf>
    <xf numFmtId="0" fontId="42" fillId="0" borderId="0" xfId="0" applyFont="1" applyAlignment="1" applyProtection="1">
      <alignment horizontal="left" wrapText="1"/>
      <protection hidden="1"/>
    </xf>
    <xf numFmtId="0" fontId="21" fillId="3" borderId="15"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21" fillId="3" borderId="31" xfId="0" applyFont="1" applyFill="1" applyBorder="1" applyAlignment="1" applyProtection="1">
      <alignment horizontal="left" vertical="center" wrapText="1"/>
      <protection hidden="1"/>
    </xf>
    <xf numFmtId="0" fontId="33" fillId="3" borderId="17" xfId="0" quotePrefix="1" applyFont="1" applyFill="1" applyBorder="1" applyAlignment="1" applyProtection="1">
      <alignment horizontal="center" vertical="center" wrapText="1"/>
      <protection hidden="1"/>
    </xf>
    <xf numFmtId="0" fontId="33" fillId="3" borderId="31" xfId="0" applyFont="1" applyFill="1" applyBorder="1" applyAlignment="1" applyProtection="1">
      <alignment horizontal="center" vertical="center" wrapText="1"/>
      <protection hidden="1"/>
    </xf>
    <xf numFmtId="164" fontId="33" fillId="3" borderId="30" xfId="0" applyNumberFormat="1" applyFont="1" applyFill="1" applyBorder="1" applyAlignment="1" applyProtection="1">
      <alignment horizontal="center" vertical="center" wrapText="1"/>
      <protection hidden="1"/>
    </xf>
    <xf numFmtId="164" fontId="33" fillId="3" borderId="16" xfId="0" applyNumberFormat="1"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hidden="1"/>
    </xf>
    <xf numFmtId="2" fontId="69" fillId="25" borderId="55" xfId="2" applyFont="1" applyFill="1" applyBorder="1" applyAlignment="1">
      <alignment vertical="center"/>
      <protection hidden="1"/>
    </xf>
    <xf numFmtId="2" fontId="69" fillId="25" borderId="28" xfId="2" applyFont="1" applyFill="1" applyBorder="1" applyAlignment="1">
      <alignment vertical="center"/>
      <protection hidden="1"/>
    </xf>
    <xf numFmtId="0" fontId="34" fillId="0" borderId="11" xfId="0"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12"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4" fillId="0" borderId="7"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0" borderId="65" xfId="0" applyFont="1" applyFill="1" applyBorder="1" applyAlignment="1" applyProtection="1">
      <alignment horizontal="center" vertical="center" wrapText="1"/>
      <protection hidden="1"/>
    </xf>
    <xf numFmtId="0" fontId="34" fillId="0" borderId="60" xfId="0" applyFont="1" applyFill="1" applyBorder="1" applyAlignment="1" applyProtection="1">
      <alignment horizontal="center" vertical="center" wrapText="1"/>
      <protection hidden="1"/>
    </xf>
    <xf numFmtId="0" fontId="34" fillId="3" borderId="0" xfId="0" applyFont="1" applyFill="1" applyAlignment="1" applyProtection="1">
      <alignment horizontal="center" vertical="center"/>
      <protection hidden="1"/>
    </xf>
    <xf numFmtId="0" fontId="21" fillId="0" borderId="0" xfId="0" applyFont="1" applyAlignment="1" applyProtection="1">
      <alignment horizontal="justify" vertical="justify" wrapText="1"/>
      <protection hidden="1"/>
    </xf>
    <xf numFmtId="0" fontId="34" fillId="0" borderId="15"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30"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37" fillId="0" borderId="50" xfId="0" applyFont="1" applyFill="1" applyBorder="1" applyAlignment="1" applyProtection="1">
      <alignment horizontal="center" vertical="center" wrapText="1"/>
      <protection hidden="1"/>
    </xf>
    <xf numFmtId="0" fontId="37" fillId="0" borderId="49" xfId="0" applyFont="1" applyFill="1" applyBorder="1" applyAlignment="1" applyProtection="1">
      <alignment horizontal="center" vertical="center" wrapText="1"/>
      <protection hidden="1"/>
    </xf>
    <xf numFmtId="0" fontId="37" fillId="0" borderId="32" xfId="0" applyFont="1" applyFill="1" applyBorder="1" applyAlignment="1" applyProtection="1">
      <alignment horizontal="center" vertical="center" wrapText="1"/>
      <protection hidden="1"/>
    </xf>
    <xf numFmtId="0" fontId="37" fillId="0" borderId="5" xfId="0" applyFont="1" applyFill="1" applyBorder="1" applyAlignment="1" applyProtection="1">
      <alignment horizontal="center" vertical="center" wrapText="1"/>
      <protection hidden="1"/>
    </xf>
    <xf numFmtId="0" fontId="37" fillId="3" borderId="32" xfId="0" applyFont="1" applyFill="1" applyBorder="1" applyAlignment="1" applyProtection="1">
      <alignment horizontal="center" vertical="center" wrapText="1"/>
      <protection hidden="1"/>
    </xf>
    <xf numFmtId="0" fontId="37" fillId="3" borderId="33" xfId="0" applyFont="1" applyFill="1" applyBorder="1" applyAlignment="1" applyProtection="1">
      <alignment horizontal="center" vertical="center" wrapText="1"/>
      <protection hidden="1"/>
    </xf>
    <xf numFmtId="49" fontId="37" fillId="3" borderId="0" xfId="0" applyNumberFormat="1" applyFont="1" applyFill="1" applyAlignment="1" applyProtection="1">
      <alignment horizontal="right"/>
      <protection hidden="1"/>
    </xf>
    <xf numFmtId="0" fontId="36" fillId="3" borderId="0" xfId="0" applyFont="1" applyFill="1" applyAlignment="1" applyProtection="1">
      <alignment horizontal="center" wrapText="1"/>
      <protection hidden="1"/>
    </xf>
    <xf numFmtId="0" fontId="37" fillId="3" borderId="22" xfId="0" applyFont="1" applyFill="1" applyBorder="1" applyAlignment="1" applyProtection="1">
      <alignment horizontal="center" vertical="center" wrapText="1"/>
      <protection hidden="1"/>
    </xf>
    <xf numFmtId="0" fontId="37" fillId="3" borderId="0" xfId="0" applyFont="1" applyFill="1" applyAlignment="1" applyProtection="1">
      <alignment horizontal="center"/>
      <protection hidden="1"/>
    </xf>
    <xf numFmtId="0" fontId="36" fillId="3" borderId="28" xfId="0" applyFont="1" applyFill="1" applyBorder="1" applyAlignment="1" applyProtection="1">
      <alignment horizontal="center"/>
      <protection hidden="1"/>
    </xf>
    <xf numFmtId="0" fontId="37" fillId="3" borderId="26" xfId="0" applyFont="1" applyFill="1" applyBorder="1" applyAlignment="1" applyProtection="1">
      <alignment horizontal="center"/>
      <protection hidden="1"/>
    </xf>
    <xf numFmtId="0" fontId="37" fillId="3" borderId="0" xfId="0" applyFont="1" applyFill="1" applyBorder="1" applyAlignment="1" applyProtection="1">
      <alignment horizontal="center"/>
      <protection hidden="1"/>
    </xf>
    <xf numFmtId="0" fontId="37" fillId="3" borderId="0" xfId="0" applyFont="1" applyFill="1" applyAlignment="1" applyProtection="1">
      <alignment horizontal="center" wrapText="1"/>
      <protection hidden="1"/>
    </xf>
    <xf numFmtId="14" fontId="36" fillId="3" borderId="0" xfId="0" applyNumberFormat="1" applyFont="1" applyFill="1" applyAlignment="1" applyProtection="1">
      <alignment horizontal="left"/>
      <protection hidden="1"/>
    </xf>
    <xf numFmtId="0" fontId="36" fillId="3" borderId="0" xfId="0" applyFont="1" applyFill="1" applyAlignment="1" applyProtection="1">
      <alignment horizontal="left"/>
      <protection hidden="1"/>
    </xf>
    <xf numFmtId="14" fontId="33" fillId="0" borderId="0" xfId="0" applyNumberFormat="1" applyFont="1" applyAlignment="1" applyProtection="1">
      <alignment horizontal="center"/>
      <protection hidden="1"/>
    </xf>
    <xf numFmtId="0" fontId="37" fillId="3" borderId="0" xfId="0" applyFont="1" applyFill="1" applyAlignment="1" applyProtection="1">
      <alignment horizontal="left" vertical="center"/>
      <protection hidden="1"/>
    </xf>
    <xf numFmtId="0" fontId="37" fillId="3" borderId="0" xfId="0" applyFont="1" applyFill="1" applyAlignment="1" applyProtection="1">
      <alignment horizontal="left" vertical="center" wrapText="1"/>
      <protection hidden="1"/>
    </xf>
    <xf numFmtId="0" fontId="37" fillId="3" borderId="11" xfId="0" applyFont="1" applyFill="1" applyBorder="1" applyAlignment="1" applyProtection="1">
      <alignment horizontal="center" vertical="center" wrapText="1"/>
      <protection hidden="1"/>
    </xf>
    <xf numFmtId="0" fontId="37" fillId="3" borderId="12"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center" vertical="center" wrapText="1"/>
      <protection hidden="1"/>
    </xf>
    <xf numFmtId="0" fontId="37" fillId="0" borderId="40" xfId="0" applyFont="1" applyFill="1" applyBorder="1" applyAlignment="1" applyProtection="1">
      <alignment horizontal="center" vertical="center" wrapText="1"/>
      <protection hidden="1"/>
    </xf>
    <xf numFmtId="2" fontId="36" fillId="0" borderId="0" xfId="0" applyNumberFormat="1" applyFont="1" applyBorder="1" applyAlignment="1" applyProtection="1">
      <alignment horizontal="left" vertical="center" wrapText="1"/>
      <protection hidden="1"/>
    </xf>
    <xf numFmtId="0" fontId="21" fillId="3" borderId="0" xfId="0" applyFont="1" applyFill="1" applyAlignment="1" applyProtection="1">
      <alignment horizontal="justify" vertical="center" wrapText="1"/>
      <protection hidden="1"/>
    </xf>
    <xf numFmtId="0" fontId="37" fillId="3" borderId="52" xfId="0" applyFont="1" applyFill="1" applyBorder="1" applyAlignment="1" applyProtection="1">
      <alignment horizontal="center" vertical="center" wrapText="1"/>
      <protection hidden="1"/>
    </xf>
    <xf numFmtId="0" fontId="37" fillId="3" borderId="50" xfId="0" applyFont="1" applyFill="1" applyBorder="1" applyAlignment="1" applyProtection="1">
      <alignment horizontal="center" vertical="center" wrapText="1"/>
      <protection hidden="1"/>
    </xf>
    <xf numFmtId="0" fontId="37" fillId="3" borderId="63" xfId="0" applyFont="1" applyFill="1" applyBorder="1" applyAlignment="1" applyProtection="1">
      <alignment horizontal="center" vertical="center" wrapText="1"/>
      <protection hidden="1"/>
    </xf>
    <xf numFmtId="0" fontId="37" fillId="3" borderId="24"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21" fillId="3" borderId="8" xfId="0" applyFont="1" applyFill="1" applyBorder="1" applyAlignment="1" applyProtection="1">
      <alignment horizontal="center" vertical="center" wrapText="1"/>
      <protection hidden="1"/>
    </xf>
    <xf numFmtId="2" fontId="36" fillId="3" borderId="31" xfId="0" applyNumberFormat="1" applyFont="1" applyFill="1" applyBorder="1" applyAlignment="1" applyProtection="1">
      <alignment horizontal="center" vertical="center" wrapText="1"/>
      <protection hidden="1"/>
    </xf>
    <xf numFmtId="2" fontId="36" fillId="3" borderId="8" xfId="0" applyNumberFormat="1" applyFont="1" applyFill="1" applyBorder="1" applyAlignment="1" applyProtection="1">
      <alignment horizontal="center" vertical="center" wrapText="1"/>
      <protection hidden="1"/>
    </xf>
    <xf numFmtId="164" fontId="36" fillId="3" borderId="30" xfId="0" applyNumberFormat="1" applyFont="1" applyFill="1" applyBorder="1" applyAlignment="1" applyProtection="1">
      <alignment horizontal="center" vertical="center" wrapText="1"/>
      <protection hidden="1"/>
    </xf>
    <xf numFmtId="164" fontId="36" fillId="3" borderId="16" xfId="0" applyNumberFormat="1" applyFont="1" applyFill="1" applyBorder="1" applyAlignment="1" applyProtection="1">
      <alignment horizontal="center" vertical="center" wrapText="1"/>
      <protection hidden="1"/>
    </xf>
    <xf numFmtId="0" fontId="37" fillId="3" borderId="15" xfId="0" applyFont="1" applyFill="1" applyBorder="1" applyAlignment="1" applyProtection="1">
      <alignment horizontal="center" vertical="center" wrapText="1"/>
      <protection hidden="1"/>
    </xf>
    <xf numFmtId="0" fontId="37" fillId="3" borderId="17" xfId="0" applyFont="1" applyFill="1" applyBorder="1" applyAlignment="1" applyProtection="1">
      <alignment horizontal="center" vertical="center" wrapText="1"/>
      <protection hidden="1"/>
    </xf>
    <xf numFmtId="0" fontId="37" fillId="3" borderId="31" xfId="0" applyFont="1" applyFill="1" applyBorder="1" applyAlignment="1" applyProtection="1">
      <alignment horizontal="center" vertical="center" wrapText="1"/>
      <protection hidden="1"/>
    </xf>
    <xf numFmtId="164" fontId="37" fillId="3" borderId="30" xfId="0" applyNumberFormat="1" applyFont="1" applyFill="1" applyBorder="1" applyAlignment="1" applyProtection="1">
      <alignment horizontal="center" vertical="center" wrapText="1"/>
      <protection hidden="1"/>
    </xf>
    <xf numFmtId="164" fontId="37" fillId="3" borderId="16" xfId="0" applyNumberFormat="1" applyFont="1" applyFill="1" applyBorder="1" applyAlignment="1" applyProtection="1">
      <alignment horizontal="center" vertical="center" wrapText="1"/>
      <protection hidden="1"/>
    </xf>
    <xf numFmtId="0" fontId="21" fillId="3" borderId="30"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36" fillId="3" borderId="31" xfId="0" applyFont="1" applyFill="1" applyBorder="1" applyAlignment="1" applyProtection="1">
      <alignment horizontal="center" vertical="center" wrapText="1"/>
      <protection hidden="1"/>
    </xf>
    <xf numFmtId="0" fontId="36" fillId="3" borderId="30" xfId="0" applyFont="1" applyFill="1"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0" borderId="0" xfId="0" applyFont="1" applyAlignment="1" applyProtection="1">
      <alignment horizontal="center"/>
      <protection hidden="1"/>
    </xf>
    <xf numFmtId="49" fontId="37" fillId="0" borderId="0" xfId="0" applyNumberFormat="1" applyFont="1" applyAlignment="1" applyProtection="1">
      <alignment horizontal="right"/>
      <protection hidden="1"/>
    </xf>
    <xf numFmtId="0" fontId="37" fillId="0" borderId="0" xfId="0" applyFont="1" applyBorder="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1" fontId="36" fillId="3" borderId="0" xfId="0" applyNumberFormat="1" applyFont="1" applyFill="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164" fontId="36" fillId="3" borderId="0" xfId="0" applyNumberFormat="1" applyFont="1" applyFill="1" applyAlignment="1" applyProtection="1">
      <alignment horizontal="left" vertical="center" wrapText="1"/>
      <protection hidden="1"/>
    </xf>
    <xf numFmtId="0" fontId="36" fillId="0" borderId="0" xfId="0" applyFont="1" applyBorder="1" applyAlignment="1" applyProtection="1">
      <alignment horizontal="right" vertical="center" wrapText="1"/>
      <protection hidden="1"/>
    </xf>
    <xf numFmtId="164" fontId="36" fillId="3" borderId="0" xfId="0" applyNumberFormat="1" applyFont="1" applyFill="1" applyAlignment="1" applyProtection="1">
      <alignment horizontal="center" vertical="center" wrapText="1"/>
      <protection locked="0" hidden="1"/>
    </xf>
    <xf numFmtId="0" fontId="37" fillId="3" borderId="0" xfId="0" applyFont="1" applyFill="1" applyBorder="1" applyAlignment="1" applyProtection="1">
      <alignment horizontal="left" vertical="center" wrapText="1"/>
      <protection hidden="1"/>
    </xf>
    <xf numFmtId="2" fontId="2" fillId="0" borderId="0" xfId="2" applyFill="1" applyAlignment="1">
      <alignment horizontal="left" vertical="top"/>
      <protection hidden="1"/>
    </xf>
    <xf numFmtId="0" fontId="36" fillId="3" borderId="0" xfId="0" applyFont="1" applyFill="1" applyAlignment="1" applyProtection="1">
      <alignment horizontal="left" vertical="center" wrapText="1"/>
      <protection hidden="1"/>
    </xf>
    <xf numFmtId="2" fontId="21" fillId="3" borderId="0" xfId="0" applyNumberFormat="1" applyFont="1" applyFill="1" applyAlignment="1" applyProtection="1">
      <alignment horizontal="left" vertical="center" wrapText="1"/>
      <protection hidden="1"/>
    </xf>
    <xf numFmtId="0" fontId="36" fillId="0" borderId="0" xfId="0" applyNumberFormat="1" applyFont="1" applyAlignment="1" applyProtection="1">
      <alignment horizontal="center"/>
      <protection hidden="1"/>
    </xf>
    <xf numFmtId="0" fontId="37" fillId="0" borderId="0" xfId="0" applyNumberFormat="1" applyFont="1" applyAlignment="1" applyProtection="1">
      <alignment horizontal="left"/>
      <protection hidden="1"/>
    </xf>
    <xf numFmtId="0" fontId="36" fillId="3" borderId="0" xfId="0" applyFont="1" applyFill="1" applyBorder="1" applyAlignment="1" applyProtection="1">
      <alignment horizontal="center" vertical="center" wrapText="1"/>
      <protection hidden="1"/>
    </xf>
    <xf numFmtId="2" fontId="36" fillId="0" borderId="0" xfId="2" applyFont="1" applyFill="1" applyAlignment="1">
      <alignment horizontal="center" vertical="center" wrapText="1"/>
      <protection hidden="1"/>
    </xf>
    <xf numFmtId="14" fontId="36" fillId="3" borderId="0" xfId="0" applyNumberFormat="1" applyFont="1" applyFill="1" applyAlignment="1" applyProtection="1">
      <alignment horizontal="left" vertical="center" wrapText="1"/>
      <protection hidden="1"/>
    </xf>
    <xf numFmtId="2" fontId="36" fillId="0" borderId="0" xfId="2" applyFont="1" applyFill="1">
      <protection hidden="1"/>
    </xf>
    <xf numFmtId="3" fontId="36" fillId="3" borderId="0" xfId="0" applyNumberFormat="1" applyFont="1" applyFill="1" applyAlignment="1" applyProtection="1">
      <alignment horizontal="left"/>
      <protection hidden="1"/>
    </xf>
    <xf numFmtId="0" fontId="36" fillId="3" borderId="0" xfId="0" applyNumberFormat="1" applyFont="1" applyFill="1" applyAlignment="1" applyProtection="1">
      <alignment horizontal="center"/>
      <protection hidden="1"/>
    </xf>
    <xf numFmtId="0" fontId="36" fillId="3" borderId="0" xfId="0" applyFont="1" applyFill="1" applyAlignment="1" applyProtection="1">
      <alignment horizontal="center" vertical="center"/>
      <protection hidden="1"/>
    </xf>
    <xf numFmtId="0" fontId="36" fillId="3" borderId="0" xfId="0" applyFont="1" applyFill="1" applyAlignment="1" applyProtection="1">
      <alignment horizontal="justify" vertical="center" wrapText="1"/>
      <protection locked="0" hidden="1"/>
    </xf>
    <xf numFmtId="0" fontId="42" fillId="3" borderId="0" xfId="0" applyNumberFormat="1" applyFont="1" applyFill="1" applyAlignment="1" applyProtection="1">
      <alignment horizontal="left"/>
      <protection hidden="1"/>
    </xf>
    <xf numFmtId="0" fontId="36" fillId="3" borderId="8" xfId="0" applyFont="1" applyFill="1" applyBorder="1" applyAlignment="1" applyProtection="1">
      <alignment horizontal="center" vertical="center" wrapText="1"/>
      <protection hidden="1"/>
    </xf>
    <xf numFmtId="0" fontId="37" fillId="3" borderId="59" xfId="0" applyFont="1" applyFill="1" applyBorder="1" applyAlignment="1" applyProtection="1">
      <alignment horizontal="center" vertical="center" wrapText="1"/>
      <protection hidden="1"/>
    </xf>
    <xf numFmtId="0" fontId="37" fillId="3" borderId="20" xfId="0" applyFont="1" applyFill="1" applyBorder="1" applyAlignment="1" applyProtection="1">
      <alignment horizontal="center" vertical="center" wrapText="1"/>
      <protection hidden="1"/>
    </xf>
    <xf numFmtId="0" fontId="37" fillId="3" borderId="13" xfId="0" applyFont="1" applyFill="1"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locked="0" hidden="1"/>
    </xf>
    <xf numFmtId="0" fontId="36" fillId="3" borderId="30" xfId="0" applyFont="1" applyFill="1" applyBorder="1" applyAlignment="1" applyProtection="1">
      <alignment horizontal="center" vertical="center" wrapText="1"/>
      <protection locked="0" hidden="1"/>
    </xf>
    <xf numFmtId="0" fontId="36" fillId="3" borderId="9" xfId="0" applyFont="1" applyFill="1" applyBorder="1" applyAlignment="1" applyProtection="1">
      <alignment horizontal="center" vertical="center" wrapText="1"/>
      <protection locked="0" hidden="1"/>
    </xf>
    <xf numFmtId="0" fontId="37" fillId="3" borderId="16" xfId="0" applyFont="1" applyFill="1" applyBorder="1" applyAlignment="1" applyProtection="1">
      <alignment horizontal="center" vertical="center" wrapText="1"/>
      <protection hidden="1"/>
    </xf>
    <xf numFmtId="0" fontId="37" fillId="3" borderId="27" xfId="0" applyFont="1" applyFill="1" applyBorder="1" applyAlignment="1" applyProtection="1">
      <alignment horizontal="center" vertical="center" wrapText="1"/>
      <protection hidden="1"/>
    </xf>
    <xf numFmtId="0" fontId="37" fillId="3" borderId="60" xfId="0" applyFont="1" applyFill="1" applyBorder="1" applyAlignment="1" applyProtection="1">
      <alignment horizontal="center" vertical="center" wrapText="1"/>
      <protection hidden="1"/>
    </xf>
    <xf numFmtId="2" fontId="36" fillId="14" borderId="0" xfId="2" applyFont="1" applyAlignment="1">
      <alignment horizontal="center" vertical="center" wrapText="1"/>
      <protection hidden="1"/>
    </xf>
    <xf numFmtId="2" fontId="36" fillId="14" borderId="0" xfId="2" applyFont="1">
      <protection hidden="1"/>
    </xf>
    <xf numFmtId="2" fontId="69" fillId="25" borderId="0" xfId="2" applyFont="1" applyFill="1" applyAlignment="1">
      <alignment vertical="center"/>
      <protection hidden="1"/>
    </xf>
    <xf numFmtId="0" fontId="36" fillId="3" borderId="0" xfId="0" applyFont="1" applyFill="1" applyAlignment="1" applyProtection="1">
      <alignment horizontal="center"/>
      <protection hidden="1"/>
    </xf>
    <xf numFmtId="2" fontId="36" fillId="3" borderId="0" xfId="0" applyNumberFormat="1" applyFont="1" applyFill="1" applyBorder="1" applyAlignment="1" applyProtection="1">
      <alignment horizontal="left" vertical="center" wrapText="1"/>
      <protection hidden="1"/>
    </xf>
    <xf numFmtId="0" fontId="36" fillId="3" borderId="0" xfId="0" applyFont="1" applyFill="1" applyBorder="1" applyAlignment="1" applyProtection="1">
      <alignment horizontal="right" vertical="center" wrapText="1"/>
      <protection hidden="1"/>
    </xf>
    <xf numFmtId="164" fontId="36" fillId="3" borderId="0" xfId="0" applyNumberFormat="1" applyFont="1" applyFill="1" applyAlignment="1" applyProtection="1">
      <alignment horizontal="center" vertical="center" wrapText="1"/>
      <protection hidden="1"/>
    </xf>
    <xf numFmtId="0" fontId="37" fillId="3" borderId="0" xfId="0" applyFont="1" applyFill="1" applyAlignment="1" applyProtection="1">
      <alignment horizontal="center" vertical="center"/>
      <protection hidden="1"/>
    </xf>
    <xf numFmtId="0" fontId="37" fillId="3" borderId="0" xfId="0" applyNumberFormat="1" applyFont="1" applyFill="1" applyAlignment="1" applyProtection="1">
      <alignment horizontal="left"/>
      <protection hidden="1"/>
    </xf>
    <xf numFmtId="2" fontId="69" fillId="14" borderId="0" xfId="2" applyFont="1" applyAlignment="1">
      <alignment horizontal="left" vertical="center"/>
      <protection hidden="1"/>
    </xf>
  </cellXfs>
  <cellStyles count="9">
    <cellStyle name="Buena" xfId="1" builtinId="26"/>
    <cellStyle name="Estilo 1" xfId="2"/>
    <cellStyle name="Estilo 2" xfId="3"/>
    <cellStyle name="Estilo 3" xfId="4"/>
    <cellStyle name="Estilo 4" xfId="5"/>
    <cellStyle name="Estilo 5" xfId="6"/>
    <cellStyle name="Estilo 6" xfId="8"/>
    <cellStyle name="Normal" xfId="0" builtinId="0"/>
    <cellStyle name="Porcentaje" xfId="7" builtinId="5"/>
  </cellStyles>
  <dxfs count="0"/>
  <tableStyles count="0" defaultTableStyle="TableStyleMedium2" defaultPivotStyle="PivotStyleLight16"/>
  <colors>
    <mruColors>
      <color rgb="FF9BC2E6"/>
      <color rgb="FF1F4E78"/>
      <color rgb="FFFFC000"/>
      <color rgb="FFFFF2CC"/>
      <color rgb="FFB6FD03"/>
      <color rgb="FF0070C0"/>
      <color rgb="FFDDEBF7"/>
      <color rgb="FFFFFFFF"/>
      <color rgb="FFFFFF0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'!$F$70:$F$72</c:f>
              <c:numCache>
                <c:formatCode>General</c:formatCode>
                <c:ptCount val="3"/>
                <c:pt idx="0">
                  <c:v>15.4</c:v>
                </c:pt>
                <c:pt idx="1">
                  <c:v>24.7</c:v>
                </c:pt>
                <c:pt idx="2" formatCode="0.0">
                  <c:v>29.4</c:v>
                </c:pt>
              </c:numCache>
            </c:numRef>
          </c:xVal>
          <c:yVal>
            <c:numRef>
              <c:f>'DATOS }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435968256"/>
        <c:axId val="435983104"/>
      </c:scatterChart>
      <c:valAx>
        <c:axId val="435968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35983104"/>
        <c:crosses val="autoZero"/>
        <c:crossBetween val="midCat"/>
      </c:valAx>
      <c:valAx>
        <c:axId val="435983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35968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'!$F$100:$F$102</c:f>
              <c:numCache>
                <c:formatCode>General</c:formatCode>
                <c:ptCount val="3"/>
                <c:pt idx="0">
                  <c:v>15.5</c:v>
                </c:pt>
                <c:pt idx="1">
                  <c:v>24.6</c:v>
                </c:pt>
                <c:pt idx="2" formatCode="0.0">
                  <c:v>29.2</c:v>
                </c:pt>
              </c:numCache>
            </c:numRef>
          </c:xVal>
          <c:yVal>
            <c:numRef>
              <c:f>'DATOS }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33805312"/>
        <c:axId val="233806848"/>
      </c:scatterChart>
      <c:valAx>
        <c:axId val="233805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06848"/>
        <c:crosses val="autoZero"/>
        <c:crossBetween val="midCat"/>
      </c:valAx>
      <c:valAx>
        <c:axId val="233806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05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'!$F$103:$F$105</c:f>
              <c:numCache>
                <c:formatCode>General</c:formatCode>
                <c:ptCount val="3"/>
                <c:pt idx="0">
                  <c:v>33.6</c:v>
                </c:pt>
                <c:pt idx="1">
                  <c:v>51.2</c:v>
                </c:pt>
                <c:pt idx="2">
                  <c:v>68.5</c:v>
                </c:pt>
              </c:numCache>
            </c:numRef>
          </c:xVal>
          <c:yVal>
            <c:numRef>
              <c:f>'DATOS }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33853696"/>
        <c:axId val="233855232"/>
      </c:scatterChart>
      <c:valAx>
        <c:axId val="233853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55232"/>
        <c:crosses val="autoZero"/>
        <c:crossBetween val="midCat"/>
      </c:valAx>
      <c:valAx>
        <c:axId val="2338552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853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'!$F$106:$F$108</c:f>
              <c:numCache>
                <c:formatCode>General</c:formatCode>
                <c:ptCount val="3"/>
                <c:pt idx="0">
                  <c:v>698.3</c:v>
                </c:pt>
                <c:pt idx="1">
                  <c:v>798.4</c:v>
                </c:pt>
                <c:pt idx="2">
                  <c:v>848.7</c:v>
                </c:pt>
              </c:numCache>
            </c:numRef>
          </c:xVal>
          <c:yVal>
            <c:numRef>
              <c:f>'DATOS }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33992192"/>
        <c:axId val="233993728"/>
      </c:scatterChart>
      <c:valAx>
        <c:axId val="2339921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993728"/>
        <c:crosses val="autoZero"/>
        <c:crossBetween val="midCat"/>
      </c:valAx>
      <c:valAx>
        <c:axId val="2339937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9921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formatCode="0.0">
                  <c:v>698.2</c:v>
                </c:pt>
                <c:pt idx="1">
                  <c:v>751.8</c:v>
                </c:pt>
                <c:pt idx="2">
                  <c:v>798.4</c:v>
                </c:pt>
              </c:numCache>
            </c:numRef>
          </c:xVal>
          <c:yVal>
            <c:numRef>
              <c:f>'DATOS }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34052608"/>
        <c:axId val="234070784"/>
      </c:scatterChart>
      <c:valAx>
        <c:axId val="234052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070784"/>
        <c:crosses val="autoZero"/>
        <c:crossBetween val="midCat"/>
      </c:valAx>
      <c:valAx>
        <c:axId val="234070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052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c:v>33.6</c:v>
                </c:pt>
                <c:pt idx="1">
                  <c:v>51.2</c:v>
                </c:pt>
                <c:pt idx="2">
                  <c:v>68.3</c:v>
                </c:pt>
              </c:numCache>
            </c:numRef>
          </c:xVal>
          <c:yVal>
            <c:numRef>
              <c:f>'DATOS }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34195200"/>
        <c:axId val="234205184"/>
      </c:scatterChart>
      <c:valAx>
        <c:axId val="234195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205184"/>
        <c:crosses val="autoZero"/>
        <c:crossBetween val="midCat"/>
      </c:valAx>
      <c:valAx>
        <c:axId val="2342051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195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'!$F$110:$F$112</c:f>
              <c:numCache>
                <c:formatCode>0.0</c:formatCode>
                <c:ptCount val="3"/>
                <c:pt idx="0" formatCode="General">
                  <c:v>15.4</c:v>
                </c:pt>
                <c:pt idx="1">
                  <c:v>24.7</c:v>
                </c:pt>
                <c:pt idx="2">
                  <c:v>29.4</c:v>
                </c:pt>
              </c:numCache>
            </c:numRef>
          </c:xVal>
          <c:yVal>
            <c:numRef>
              <c:f>'DATOS }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34329600"/>
        <c:axId val="234331136"/>
      </c:scatterChart>
      <c:valAx>
        <c:axId val="234329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331136"/>
        <c:crosses val="autoZero"/>
        <c:crossBetween val="midCat"/>
      </c:valAx>
      <c:valAx>
        <c:axId val="234331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4329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'!$F$73:$F$75</c:f>
              <c:numCache>
                <c:formatCode>0.0</c:formatCode>
                <c:ptCount val="3"/>
                <c:pt idx="0" formatCode="General">
                  <c:v>33.200000000000003</c:v>
                </c:pt>
                <c:pt idx="1">
                  <c:v>51.2</c:v>
                </c:pt>
                <c:pt idx="2" formatCode="General">
                  <c:v>77.2</c:v>
                </c:pt>
              </c:numCache>
            </c:numRef>
          </c:xVal>
          <c:yVal>
            <c:numRef>
              <c:f>'DATOS }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33267968"/>
        <c:axId val="233269120"/>
      </c:scatterChart>
      <c:valAx>
        <c:axId val="233267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69120"/>
        <c:crosses val="autoZero"/>
        <c:crossBetween val="midCat"/>
      </c:valAx>
      <c:valAx>
        <c:axId val="2332691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67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'!$F$76:$F$78</c:f>
              <c:numCache>
                <c:formatCode>General</c:formatCode>
                <c:ptCount val="3"/>
                <c:pt idx="0">
                  <c:v>698.2</c:v>
                </c:pt>
                <c:pt idx="1">
                  <c:v>798.4</c:v>
                </c:pt>
                <c:pt idx="2" formatCode="0.0">
                  <c:v>848.7</c:v>
                </c:pt>
              </c:numCache>
            </c:numRef>
          </c:xVal>
          <c:yVal>
            <c:numRef>
              <c:f>'DATOS }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33291136"/>
        <c:axId val="233309312"/>
      </c:scatterChart>
      <c:valAx>
        <c:axId val="233291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09312"/>
        <c:crosses val="autoZero"/>
        <c:crossBetween val="midCat"/>
      </c:valAx>
      <c:valAx>
        <c:axId val="233309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291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'!$F$86:$F$88</c:f>
              <c:numCache>
                <c:formatCode>General</c:formatCode>
                <c:ptCount val="3"/>
                <c:pt idx="0">
                  <c:v>397.5</c:v>
                </c:pt>
                <c:pt idx="1">
                  <c:v>798.5</c:v>
                </c:pt>
                <c:pt idx="2" formatCode="0.0">
                  <c:v>1099.5999999999999</c:v>
                </c:pt>
              </c:numCache>
            </c:numRef>
          </c:xVal>
          <c:yVal>
            <c:numRef>
              <c:f>'DATOS }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33343616"/>
        <c:axId val="233345408"/>
      </c:scatterChart>
      <c:valAx>
        <c:axId val="233343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45408"/>
        <c:crosses val="autoZero"/>
        <c:crossBetween val="midCat"/>
      </c:valAx>
      <c:valAx>
        <c:axId val="233345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343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'!$F$83:$F$85</c:f>
              <c:numCache>
                <c:formatCode>General</c:formatCode>
                <c:ptCount val="3"/>
                <c:pt idx="0">
                  <c:v>32.700000000000003</c:v>
                </c:pt>
                <c:pt idx="1">
                  <c:v>50.7</c:v>
                </c:pt>
                <c:pt idx="2">
                  <c:v>68.099999999999994</c:v>
                </c:pt>
              </c:numCache>
            </c:numRef>
          </c:xVal>
          <c:yVal>
            <c:numRef>
              <c:f>'DATOS }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33432576"/>
        <c:axId val="233434112"/>
      </c:scatterChart>
      <c:valAx>
        <c:axId val="233432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434112"/>
        <c:crosses val="autoZero"/>
        <c:crossBetween val="midCat"/>
      </c:valAx>
      <c:valAx>
        <c:axId val="233434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432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'!$F$80:$F$82</c:f>
              <c:numCache>
                <c:formatCode>General</c:formatCode>
                <c:ptCount val="3"/>
                <c:pt idx="0" formatCode="0.0">
                  <c:v>15.5</c:v>
                </c:pt>
                <c:pt idx="1">
                  <c:v>24.6</c:v>
                </c:pt>
                <c:pt idx="2">
                  <c:v>33.9</c:v>
                </c:pt>
              </c:numCache>
            </c:numRef>
          </c:xVal>
          <c:yVal>
            <c:numRef>
              <c:f>'DATOS }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33563264"/>
        <c:axId val="233564800"/>
      </c:scatterChart>
      <c:valAx>
        <c:axId val="233563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64800"/>
        <c:crosses val="autoZero"/>
        <c:crossBetween val="midCat"/>
      </c:valAx>
      <c:valAx>
        <c:axId val="233564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63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'!$F$90:$F$92</c:f>
              <c:numCache>
                <c:formatCode>General</c:formatCode>
                <c:ptCount val="3"/>
                <c:pt idx="0" formatCode="0.0">
                  <c:v>15.3</c:v>
                </c:pt>
                <c:pt idx="1">
                  <c:v>24.8</c:v>
                </c:pt>
                <c:pt idx="2">
                  <c:v>29.6</c:v>
                </c:pt>
              </c:numCache>
            </c:numRef>
          </c:xVal>
          <c:yVal>
            <c:numRef>
              <c:f>'DATOS }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33591168"/>
        <c:axId val="233592704"/>
      </c:scatterChart>
      <c:valAx>
        <c:axId val="233591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92704"/>
        <c:crosses val="autoZero"/>
        <c:crossBetween val="midCat"/>
      </c:valAx>
      <c:valAx>
        <c:axId val="233592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591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'!$F$93:$F$95</c:f>
              <c:numCache>
                <c:formatCode>General</c:formatCode>
                <c:ptCount val="3"/>
                <c:pt idx="0">
                  <c:v>32.299999999999997</c:v>
                </c:pt>
                <c:pt idx="1">
                  <c:v>50.6</c:v>
                </c:pt>
                <c:pt idx="2">
                  <c:v>68.599999999999994</c:v>
                </c:pt>
              </c:numCache>
            </c:numRef>
          </c:xVal>
          <c:yVal>
            <c:numRef>
              <c:f>'DATOS }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33630720"/>
        <c:axId val="233652992"/>
      </c:scatterChart>
      <c:valAx>
        <c:axId val="233630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652992"/>
        <c:crosses val="autoZero"/>
        <c:crossBetween val="midCat"/>
      </c:valAx>
      <c:valAx>
        <c:axId val="2336529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630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'!$F$96:$F$98</c:f>
              <c:numCache>
                <c:formatCode>General</c:formatCode>
                <c:ptCount val="3"/>
                <c:pt idx="0" formatCode="0.0">
                  <c:v>497.8</c:v>
                </c:pt>
                <c:pt idx="1">
                  <c:v>698.2</c:v>
                </c:pt>
                <c:pt idx="2">
                  <c:v>1098.8</c:v>
                </c:pt>
              </c:numCache>
            </c:numRef>
          </c:xVal>
          <c:yVal>
            <c:numRef>
              <c:f>'DATOS }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33732352"/>
        <c:axId val="233750528"/>
      </c:scatterChart>
      <c:valAx>
        <c:axId val="233732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50528"/>
        <c:crosses val="autoZero"/>
        <c:crossBetween val="midCat"/>
      </c:valAx>
      <c:valAx>
        <c:axId val="233750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3732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61" name="CuadroTexto 60">
          <a:extLst>
            <a:ext uri="{FF2B5EF4-FFF2-40B4-BE49-F238E27FC236}">
              <a16:creationId xmlns="" xmlns:a16="http://schemas.microsoft.com/office/drawing/2014/main"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 xmlns:a16="http://schemas.microsoft.com/office/drawing/2014/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 xmlns:a16="http://schemas.microsoft.com/office/drawing/2014/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69" name="CuadroTexto 68">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 xmlns:a16="http://schemas.microsoft.com/office/drawing/2014/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 xmlns:a16="http://schemas.microsoft.com/office/drawing/2014/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72" name="CuadroTexto 71">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73" name="CuadroTexto 72">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75" name="CuadroTexto 7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76" name="CuadroTexto 7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 xmlns:a16="http://schemas.microsoft.com/office/drawing/2014/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94</xdr:row>
      <xdr:rowOff>42862</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743075" y="3152298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43075" y="3152298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94</xdr:row>
      <xdr:rowOff>42862</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743075" y="3257073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43075" y="32570737"/>
              <a:ext cx="3617465"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2</xdr:col>
      <xdr:colOff>76200</xdr:colOff>
      <xdr:row>88</xdr:row>
      <xdr:rowOff>161925</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1438275" y="22869525"/>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1438275" y="22869525"/>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571500</xdr:colOff>
      <xdr:row>88</xdr:row>
      <xdr:rowOff>9525</xdr:rowOff>
    </xdr:from>
    <xdr:ext cx="3617465" cy="210507"/>
    <mc:AlternateContent xmlns:mc="http://schemas.openxmlformats.org/markup-compatibility/2006" xmlns:a14="http://schemas.microsoft.com/office/drawing/2010/main">
      <mc:Choice Requires="a14">
        <xdr:sp macro="" textlink="">
          <xdr:nvSpPr>
            <xdr:cNvPr id="3" name="CuadroTexto 2"/>
            <xdr:cNvSpPr txBox="1"/>
          </xdr:nvSpPr>
          <xdr:spPr>
            <a:xfrm>
              <a:off x="1933575" y="22840950"/>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3" name="CuadroTexto 2"/>
            <xdr:cNvSpPr txBox="1"/>
          </xdr:nvSpPr>
          <xdr:spPr>
            <a:xfrm>
              <a:off x="1933575" y="22840950"/>
              <a:ext cx="3617465" cy="2105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2</xdr:col>
      <xdr:colOff>85725</xdr:colOff>
      <xdr:row>88</xdr:row>
      <xdr:rowOff>228600</xdr:rowOff>
    </xdr:from>
    <xdr:ext cx="3617465" cy="210507"/>
    <mc:AlternateContent xmlns:mc="http://schemas.openxmlformats.org/markup-compatibility/2006" xmlns:a14="http://schemas.microsoft.com/office/drawing/2010/main">
      <mc:Choice Requires="a14">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bg1"/>
                      </a:solidFill>
                      <a:latin typeface="Cambria Math" panose="02040503050406030204" pitchFamily="18" charset="0"/>
                      <a:ea typeface="Cambria Math" panose="02040503050406030204" pitchFamily="18" charset="0"/>
                    </a:rPr>
                    <m:t>𝑅𝑒𝑔𝑙𝑎</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m:t>
                  </m:r>
                  <m:r>
                    <a:rPr lang="es-CO" sz="1400" b="0" i="1">
                      <a:solidFill>
                        <a:schemeClr val="bg1"/>
                      </a:solidFill>
                      <a:latin typeface="Cambria Math" panose="02040503050406030204" pitchFamily="18" charset="0"/>
                      <a:ea typeface="Cambria Math" panose="02040503050406030204" pitchFamily="18" charset="0"/>
                    </a:rPr>
                    <m:t> </m:t>
                  </m:r>
                  <m:r>
                    <a:rPr lang="es-CO" sz="1400" b="0" i="1">
                      <a:solidFill>
                        <a:schemeClr val="bg1"/>
                      </a:solidFill>
                      <a:latin typeface="Cambria Math" panose="02040503050406030204" pitchFamily="18" charset="0"/>
                      <a:ea typeface="Cambria Math" panose="02040503050406030204" pitchFamily="18" charset="0"/>
                    </a:rPr>
                    <m:t>𝑑𝑒𝑐𝑖𝑠𝑖</m:t>
                  </m:r>
                  <m:r>
                    <a:rPr lang="es-CO" sz="1400" b="0" i="1">
                      <a:solidFill>
                        <a:schemeClr val="bg1"/>
                      </a:solidFill>
                      <a:latin typeface="Cambria Math" panose="02040503050406030204" pitchFamily="18" charset="0"/>
                      <a:ea typeface="Cambria Math" panose="02040503050406030204" pitchFamily="18" charset="0"/>
                    </a:rPr>
                    <m:t>ó</m:t>
                  </m:r>
                  <m:r>
                    <a:rPr lang="es-CO" sz="1400" b="0" i="1">
                      <a:solidFill>
                        <a:schemeClr val="bg1"/>
                      </a:solidFill>
                      <a:latin typeface="Cambria Math" panose="02040503050406030204" pitchFamily="18" charset="0"/>
                      <a:ea typeface="Cambria Math" panose="02040503050406030204" pitchFamily="18" charset="0"/>
                    </a:rPr>
                    <m:t>𝑛</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𝑈</m:t>
                  </m:r>
                  <m:r>
                    <a:rPr lang="es-CO" sz="1400" b="0" i="1">
                      <a:solidFill>
                        <a:schemeClr val="bg1"/>
                      </a:solidFill>
                      <a:latin typeface="Cambria Math" panose="02040503050406030204" pitchFamily="18" charset="0"/>
                      <a:ea typeface="Cambria Math" panose="02040503050406030204" pitchFamily="18" charset="0"/>
                    </a:rPr>
                    <m:t>≤</m:t>
                  </m:r>
                  <m:r>
                    <a:rPr lang="es-CO" sz="1400" b="0" i="1">
                      <a:solidFill>
                        <a:schemeClr val="bg1"/>
                      </a:solidFill>
                      <a:latin typeface="Cambria Math" panose="02040503050406030204" pitchFamily="18" charset="0"/>
                      <a:ea typeface="Cambria Math" panose="02040503050406030204" pitchFamily="18" charset="0"/>
                    </a:rPr>
                    <m:t>𝐸𝑀𝑃</m:t>
                  </m:r>
                </m:oMath>
              </a14:m>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447800" y="23669625"/>
              <a:ext cx="3617465" cy="210507"/>
            </a:xfrm>
            <a:prstGeom prst="rect">
              <a:avLst/>
            </a:prstGeom>
            <a:solidFill>
              <a:schemeClr val="bg1"/>
            </a:solidFill>
            <a:ln w="19050">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4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bg1"/>
                  </a:solidFill>
                  <a:latin typeface="Arial" panose="020B0604020202020204" pitchFamily="34" charset="0"/>
                  <a:cs typeface="Arial" panose="020B0604020202020204" pitchFamily="34" charset="0"/>
                </a:rPr>
                <a:t> </a:t>
              </a:r>
              <a:r>
                <a:rPr lang="es-CO" sz="14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65</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O11" sqref="O11"/>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xR5oaTIvLtKPn/hvNhF3+lB2jIWLYZm2g9wB3kmcmHtsP9Cw/LO3hRD5+wVhyuMheQarS75CHQ1GnuisCD/Wg==" saltValue="lIplO1Q1yg/AfDetEdk+Z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'!$V$109:$V$113</xm:f>
          </x14:formula1>
          <xm:sqref>H25</xm:sqref>
        </x14:dataValidation>
        <x14:dataValidation type="list" allowBlank="1" showInputMessage="1" showErrorMessage="1">
          <x14:formula1>
            <xm:f>'DATOS } '!$V$68:$V$74</xm:f>
          </x14:formula1>
          <xm:sqref>J13</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OI7DZtxKFKdDu7I1UiCkx9HwUBVmUHmJ5lRdR11p9gUJ/lAi3sVoFEq0agpNFpA7JcFV7MKkAxpGtnln2Sftlw==" saltValue="lqZp3Hj1jZH+9yWTiKWAU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i4VR2yJ/TCYhDZNnbL3Xs+1pRUBfnbh/Sivq4rNzbcRfpUOlgL6PXXlREaf5L9qK6UJRGFlE3cHH+pFUcixn4g==" saltValue="oRLQB04nEmYTw+jgP5ySz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GerDyJPI9Hst3DXHxGxE7MHpzF8nSkCo9kh4uBFiSvoiux0deaAOh6+mNuIEwoT40JOdon1RYRFJL2i/layu1A==" saltValue="9rc6WU8f7kueFoer3L/ga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jv6poCRWSB3T8q3PrcI2lUyPtH+ijIz+J2CuN2VWT5Hx3542J2C4ArZi+5XWJafiKGApoAO9rSb/z8IanMTaKg==" saltValue="v37ZdCFFIPt3lDkG+TJAt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fIyXm6mE1QrynnAveqx40fyQh8YeR9m/X1N6VLFLwHhnOkM99bKvEarr6T9UmOdjaejU1g8QwqeMucJYEJae4Q==" saltValue="M/VkP6KDUdaOG1Q2BLSPu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1LUcMBhGtyxzfuRagy+Xu2nfFBMrp/5vA/eyGtl8guv0DNkhOIzeYiWcl+3TGSq272BRWvLBpAOeoffd8OZ+7w==" saltValue="w9u5Pa3+YXAMXYjqfW8kK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8R0bGMtYkEkkbj2jTVepkxe//9/VtrcXBalBlPJfPZBRHpuRz2dqtKFxZ6sBe+HKd/iztbs571FF/56hfQdCwA==" saltValue="iaBUBb7Wgp/A2oPRqYGCt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1" sqref="F11:G11"/>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117"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176">
        <v>1</v>
      </c>
      <c r="D27" s="176">
        <v>2</v>
      </c>
      <c r="E27" s="176">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80"/>
      <c r="I39" s="981"/>
      <c r="J39" s="982"/>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83"/>
      <c r="I40" s="984"/>
      <c r="J40" s="985"/>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83"/>
      <c r="I41" s="984"/>
      <c r="J41" s="985"/>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86"/>
      <c r="I42" s="987"/>
      <c r="J42" s="988"/>
    </row>
    <row r="43" spans="1:11" s="54" customFormat="1" ht="31.5" customHeight="1" thickBot="1" x14ac:dyDescent="0.25">
      <c r="A43" s="53"/>
      <c r="B43" s="71" t="s">
        <v>41</v>
      </c>
      <c r="C43" s="297"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b1iM/nILE+WpwP6ODm9JOlP94vCjoQe27rEEVgJoqEUfsTSpZnxJOCJtoebPOmKAtd2qosy6tZ7rVMypzYznSA==" saltValue="2O4KitTj8zPeiEUVXq9BDw==" spinCount="100000" sheet="1" objects="1" scenarios="1"/>
  <mergeCells count="63">
    <mergeCell ref="A13:B13"/>
    <mergeCell ref="F13:I13"/>
    <mergeCell ref="A1:B1"/>
    <mergeCell ref="I3:J4"/>
    <mergeCell ref="A6:D6"/>
    <mergeCell ref="F6:I6"/>
    <mergeCell ref="F9:G9"/>
    <mergeCell ref="A10:B10"/>
    <mergeCell ref="F10:G10"/>
    <mergeCell ref="A11:B11"/>
    <mergeCell ref="F11:G11"/>
    <mergeCell ref="A12:B12"/>
    <mergeCell ref="A14:B14"/>
    <mergeCell ref="A15:B15"/>
    <mergeCell ref="A18:J18"/>
    <mergeCell ref="F19:G19"/>
    <mergeCell ref="A20:B20"/>
    <mergeCell ref="E20:F20"/>
    <mergeCell ref="J19:J20"/>
    <mergeCell ref="A16:B16"/>
    <mergeCell ref="C16:D16"/>
    <mergeCell ref="A28:A31"/>
    <mergeCell ref="C33:D33"/>
    <mergeCell ref="F33:G33"/>
    <mergeCell ref="A36:J36"/>
    <mergeCell ref="C26:F26"/>
    <mergeCell ref="A22:J22"/>
    <mergeCell ref="C24:D24"/>
    <mergeCell ref="F24:G24"/>
    <mergeCell ref="G26:H26"/>
    <mergeCell ref="A27:B27"/>
    <mergeCell ref="G27:H27"/>
    <mergeCell ref="A50:B50"/>
    <mergeCell ref="G50:H50"/>
    <mergeCell ref="H66:K66"/>
    <mergeCell ref="D69:E69"/>
    <mergeCell ref="A46:J46"/>
    <mergeCell ref="E58:F58"/>
    <mergeCell ref="H67:J67"/>
    <mergeCell ref="J75:K75"/>
    <mergeCell ref="B71:K71"/>
    <mergeCell ref="B72:E72"/>
    <mergeCell ref="H72:K72"/>
    <mergeCell ref="F73:G73"/>
    <mergeCell ref="I73:K73"/>
    <mergeCell ref="J74:K74"/>
    <mergeCell ref="H73:H75"/>
    <mergeCell ref="D70:E70"/>
    <mergeCell ref="C1:M1"/>
    <mergeCell ref="B38:F38"/>
    <mergeCell ref="H38:J38"/>
    <mergeCell ref="H39:J42"/>
    <mergeCell ref="A52:J52"/>
    <mergeCell ref="D53:E53"/>
    <mergeCell ref="H53:I53"/>
    <mergeCell ref="A56:J56"/>
    <mergeCell ref="A58:B58"/>
    <mergeCell ref="C58:D58"/>
    <mergeCell ref="C47:E47"/>
    <mergeCell ref="G48:H48"/>
    <mergeCell ref="A49:B49"/>
    <mergeCell ref="G49:H49"/>
    <mergeCell ref="H60:M60"/>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ignoredErrors>
    <ignoredError sqref="K68:L68"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'!$V$109:$V$113</xm:f>
          </x14:formula1>
          <xm:sqref>H25</xm:sqref>
        </x14:dataValidation>
        <x14:dataValidation type="list" allowBlank="1" showInputMessage="1" showErrorMessage="1">
          <x14:formula1>
            <xm:f>'DATOS } '!$V$68:$V$74</xm:f>
          </x14:formula1>
          <xm:sqref>J13</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C14" sqref="C14"/>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800"/>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416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74"/>
      <c r="D29" s="174"/>
      <c r="E29" s="174"/>
      <c r="F29" s="175"/>
      <c r="G29" s="53"/>
      <c r="H29" s="53"/>
      <c r="I29" s="53"/>
      <c r="J29" s="53"/>
    </row>
    <row r="30" spans="1:11" s="54" customFormat="1" ht="31.5" customHeight="1" x14ac:dyDescent="0.2">
      <c r="A30" s="899"/>
      <c r="B30" s="124" t="s">
        <v>2</v>
      </c>
      <c r="C30" s="174"/>
      <c r="D30" s="174"/>
      <c r="E30" s="174"/>
      <c r="F30" s="175"/>
      <c r="G30" s="53"/>
      <c r="H30" s="53"/>
      <c r="I30" s="53"/>
      <c r="J30" s="53"/>
    </row>
    <row r="31" spans="1:11" s="54" customFormat="1" ht="31.5" customHeight="1" thickBot="1" x14ac:dyDescent="0.25">
      <c r="A31" s="900"/>
      <c r="B31" s="60" t="s">
        <v>0</v>
      </c>
      <c r="C31" s="306"/>
      <c r="D31" s="306"/>
      <c r="E31" s="306"/>
      <c r="F31" s="30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95"/>
      <c r="I39" s="996"/>
      <c r="J39" s="997"/>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98"/>
      <c r="I40" s="999"/>
      <c r="J40" s="1000"/>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98"/>
      <c r="I41" s="999"/>
      <c r="J41" s="1000"/>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1001"/>
      <c r="I42" s="1002"/>
      <c r="J42" s="1003"/>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327">
        <v>0.3</v>
      </c>
      <c r="L59" s="328">
        <v>1.65</v>
      </c>
      <c r="M59" s="133"/>
    </row>
    <row r="60" spans="1:21" s="54" customFormat="1" ht="57.95" customHeight="1" thickBot="1" x14ac:dyDescent="0.25">
      <c r="A60" s="235" t="s">
        <v>322</v>
      </c>
      <c r="B60" s="236" t="s">
        <v>53</v>
      </c>
      <c r="C60" s="237" t="e">
        <f>+C12/2</f>
        <v>#N/A</v>
      </c>
      <c r="D60" s="238" t="s">
        <v>3</v>
      </c>
      <c r="E60" s="310" t="s">
        <v>290</v>
      </c>
      <c r="F60" s="311" t="s">
        <v>330</v>
      </c>
      <c r="H60" s="877" t="s">
        <v>294</v>
      </c>
      <c r="I60" s="878"/>
      <c r="J60" s="878"/>
      <c r="K60" s="878"/>
      <c r="L60" s="878"/>
      <c r="M60" s="879"/>
    </row>
    <row r="61" spans="1:21" s="54" customFormat="1" ht="57.95" customHeight="1" thickBot="1" x14ac:dyDescent="0.25">
      <c r="A61" s="140" t="s">
        <v>323</v>
      </c>
      <c r="B61" s="141"/>
      <c r="C61" s="142" t="e">
        <f>+C12/3^0.5</f>
        <v>#N/A</v>
      </c>
      <c r="D61" s="206" t="s">
        <v>3</v>
      </c>
      <c r="E61" s="312" t="s">
        <v>290</v>
      </c>
      <c r="F61" s="313" t="s">
        <v>330</v>
      </c>
      <c r="H61" s="214" t="s">
        <v>297</v>
      </c>
      <c r="I61" s="318" t="e">
        <f>MAX(C59:C62,C66:C67)</f>
        <v>#DIV/0!</v>
      </c>
      <c r="J61" s="320" t="e">
        <f>IF((I62)&lt;=(K59),"1,65","2")</f>
        <v>#DIV/0!</v>
      </c>
      <c r="K61" s="321" t="s">
        <v>295</v>
      </c>
      <c r="L61" s="322" t="s">
        <v>287</v>
      </c>
      <c r="M61" s="323" t="s">
        <v>288</v>
      </c>
    </row>
    <row r="62" spans="1:21" s="54" customFormat="1" ht="57.95" customHeight="1" thickBot="1" x14ac:dyDescent="0.3">
      <c r="A62" s="143" t="s">
        <v>54</v>
      </c>
      <c r="B62" s="144"/>
      <c r="C62" s="145" t="e">
        <f>+SQRT(SUMSQ(C60:C61))</f>
        <v>#N/A</v>
      </c>
      <c r="D62" s="207" t="s">
        <v>3</v>
      </c>
      <c r="E62" s="248" t="s">
        <v>291</v>
      </c>
      <c r="F62" s="244">
        <v>200</v>
      </c>
      <c r="H62" s="215" t="s">
        <v>298</v>
      </c>
      <c r="I62" s="319" t="e">
        <f>SQRT((C59)^2+(C62)^2+(C66)^2)/C67</f>
        <v>#DIV/0!</v>
      </c>
      <c r="J62" s="172"/>
      <c r="K62" s="324" t="s">
        <v>295</v>
      </c>
      <c r="L62" s="325" t="s">
        <v>309</v>
      </c>
      <c r="M62" s="326" t="s">
        <v>296</v>
      </c>
    </row>
    <row r="63" spans="1:21" s="54" customFormat="1" ht="57.95" customHeight="1" x14ac:dyDescent="0.2">
      <c r="A63" s="147" t="s">
        <v>55</v>
      </c>
      <c r="B63" s="148"/>
      <c r="C63" s="149" t="e">
        <f>+I49</f>
        <v>#DIV/0!</v>
      </c>
      <c r="D63" s="208" t="s">
        <v>81</v>
      </c>
      <c r="E63" s="314" t="s">
        <v>290</v>
      </c>
      <c r="F63" s="311" t="s">
        <v>330</v>
      </c>
      <c r="L63" s="52"/>
      <c r="T63" s="52"/>
      <c r="U63" s="52"/>
    </row>
    <row r="64" spans="1:21" s="54" customFormat="1" ht="57.95" customHeight="1" x14ac:dyDescent="0.2">
      <c r="A64" s="137" t="s">
        <v>56</v>
      </c>
      <c r="B64" s="86"/>
      <c r="C64" s="87" t="e">
        <f>+H11/2</f>
        <v>#N/A</v>
      </c>
      <c r="D64" s="205" t="s">
        <v>81</v>
      </c>
      <c r="E64" s="315" t="s">
        <v>290</v>
      </c>
      <c r="F64" s="316"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317" t="s">
        <v>290</v>
      </c>
      <c r="F65" s="313"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992"/>
      <c r="I66" s="993"/>
      <c r="J66" s="993"/>
      <c r="K66" s="994"/>
      <c r="L66" s="329"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989" t="s">
        <v>61</v>
      </c>
      <c r="C71" s="990"/>
      <c r="D71" s="990"/>
      <c r="E71" s="990"/>
      <c r="F71" s="990"/>
      <c r="G71" s="990"/>
      <c r="H71" s="990"/>
      <c r="I71" s="990"/>
      <c r="J71" s="990"/>
      <c r="K71" s="991"/>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sHaWKB4zJAOykHrzB6o/T6RG+gp1IZ3nRAcEvMeV5Tknqcc1YNObogZ8Xk+7+evQ0LNKyqwsAOhFABdtLTLBA==" saltValue="vR7hbK9rLhqkspa1jN5md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Normal="25" zoomScaleSheetLayoutView="100" zoomScalePageLayoutView="10" workbookViewId="0">
      <selection activeCell="I37" sqref="I37"/>
    </sheetView>
  </sheetViews>
  <sheetFormatPr baseColWidth="10" defaultColWidth="15.7109375" defaultRowHeight="15" x14ac:dyDescent="0.25"/>
  <cols>
    <col min="1" max="4" width="20.7109375" style="417" customWidth="1"/>
    <col min="5" max="5" width="25.7109375" style="417" customWidth="1"/>
    <col min="6" max="8" width="20.7109375" style="417" customWidth="1"/>
    <col min="9" max="9" width="22.85546875" style="417" customWidth="1"/>
    <col min="10" max="20" width="20.7109375" style="417" customWidth="1"/>
    <col min="21" max="21" width="23.5703125" style="417" customWidth="1"/>
    <col min="22" max="30" width="20.7109375" style="417" customWidth="1"/>
    <col min="31" max="31" width="19.85546875" style="417" bestFit="1" customWidth="1"/>
    <col min="32" max="35" width="15.85546875" style="417" bestFit="1" customWidth="1"/>
    <col min="36" max="40" width="16" style="417" customWidth="1"/>
    <col min="41" max="44" width="10.7109375" style="417" customWidth="1"/>
    <col min="45" max="45" width="16" style="417" bestFit="1" customWidth="1"/>
    <col min="46" max="46" width="15.85546875" style="417" bestFit="1" customWidth="1"/>
    <col min="47" max="47" width="20.7109375" style="417" bestFit="1" customWidth="1"/>
    <col min="48" max="48" width="15.85546875" style="417" bestFit="1" customWidth="1"/>
    <col min="49" max="49" width="15.7109375" style="417"/>
    <col min="50" max="50" width="20" style="417" customWidth="1"/>
    <col min="51" max="52" width="10.7109375" style="417" customWidth="1"/>
    <col min="53" max="16384" width="15.7109375" style="417"/>
  </cols>
  <sheetData>
    <row r="1" spans="2:80" ht="30" customHeight="1" thickBot="1" x14ac:dyDescent="0.3">
      <c r="B1" s="416"/>
      <c r="C1" s="416"/>
      <c r="D1" s="416"/>
      <c r="E1" s="416"/>
      <c r="F1" s="416"/>
      <c r="G1" s="416"/>
      <c r="H1" s="416"/>
      <c r="I1" s="416"/>
      <c r="J1" s="416"/>
      <c r="K1" s="416"/>
      <c r="L1" s="416"/>
      <c r="AP1" s="416"/>
      <c r="AQ1" s="416"/>
      <c r="AR1" s="416"/>
      <c r="AS1" s="416"/>
      <c r="AT1" s="416"/>
      <c r="AU1" s="416"/>
      <c r="AV1" s="416"/>
      <c r="AW1" s="416"/>
      <c r="AX1" s="416"/>
      <c r="AY1" s="416"/>
      <c r="AZ1" s="416"/>
    </row>
    <row r="2" spans="2:80" ht="30" customHeight="1" x14ac:dyDescent="0.25">
      <c r="B2" s="1174" t="s">
        <v>203</v>
      </c>
      <c r="C2" s="1175"/>
      <c r="D2" s="1175"/>
      <c r="E2" s="1175"/>
      <c r="F2" s="1175"/>
      <c r="G2" s="1175"/>
      <c r="H2" s="1175"/>
      <c r="I2" s="1175"/>
      <c r="J2" s="1176"/>
      <c r="K2" s="416"/>
      <c r="L2" s="416"/>
      <c r="M2" s="416"/>
      <c r="AP2" s="416"/>
      <c r="AQ2" s="418"/>
      <c r="AR2" s="416"/>
      <c r="AS2" s="416"/>
      <c r="AT2" s="416"/>
      <c r="AU2" s="416"/>
      <c r="AV2" s="416"/>
      <c r="AW2" s="416"/>
      <c r="AX2" s="416"/>
      <c r="AY2" s="416"/>
      <c r="AZ2" s="416"/>
    </row>
    <row r="3" spans="2:80" ht="30" customHeight="1" thickBot="1" x14ac:dyDescent="0.3">
      <c r="B3" s="1177"/>
      <c r="C3" s="1178"/>
      <c r="D3" s="1178"/>
      <c r="E3" s="1178"/>
      <c r="F3" s="1178"/>
      <c r="G3" s="1178"/>
      <c r="H3" s="1178"/>
      <c r="I3" s="1178"/>
      <c r="J3" s="1179"/>
      <c r="K3" s="416"/>
      <c r="L3" s="416"/>
      <c r="M3" s="416"/>
      <c r="AQ3" s="416"/>
      <c r="AR3" s="416"/>
      <c r="AS3" s="416"/>
      <c r="AT3" s="416"/>
      <c r="AU3" s="416"/>
      <c r="AV3" s="416"/>
      <c r="AW3" s="416"/>
      <c r="AX3" s="416"/>
      <c r="AY3" s="416"/>
      <c r="AZ3" s="416"/>
    </row>
    <row r="4" spans="2:80" ht="30" customHeight="1" x14ac:dyDescent="0.25">
      <c r="B4" s="1188" t="s">
        <v>4</v>
      </c>
      <c r="C4" s="1190" t="s">
        <v>252</v>
      </c>
      <c r="D4" s="1190" t="s">
        <v>62</v>
      </c>
      <c r="E4" s="1190" t="s">
        <v>21</v>
      </c>
      <c r="F4" s="1190" t="s">
        <v>399</v>
      </c>
      <c r="G4" s="1190" t="s">
        <v>371</v>
      </c>
      <c r="H4" s="1190" t="s">
        <v>11</v>
      </c>
      <c r="I4" s="1190" t="s">
        <v>315</v>
      </c>
      <c r="J4" s="1165" t="s">
        <v>400</v>
      </c>
      <c r="K4" s="416"/>
      <c r="L4" s="416"/>
      <c r="M4" s="416"/>
      <c r="AQ4" s="416"/>
      <c r="AR4" s="416"/>
      <c r="AS4" s="416"/>
      <c r="AT4" s="416"/>
      <c r="AU4" s="416"/>
      <c r="AV4" s="416"/>
      <c r="AW4" s="416"/>
      <c r="AX4" s="416"/>
      <c r="AY4" s="416"/>
      <c r="AZ4" s="416"/>
    </row>
    <row r="5" spans="2:80" ht="30" customHeight="1" thickBot="1" x14ac:dyDescent="0.3">
      <c r="B5" s="1189"/>
      <c r="C5" s="1191"/>
      <c r="D5" s="1191"/>
      <c r="E5" s="1191"/>
      <c r="F5" s="1191"/>
      <c r="G5" s="1191"/>
      <c r="H5" s="1191"/>
      <c r="I5" s="1191"/>
      <c r="J5" s="1166"/>
      <c r="K5" s="416"/>
      <c r="L5" s="416"/>
      <c r="M5" s="416"/>
      <c r="AS5" s="416"/>
      <c r="AT5" s="416"/>
      <c r="AU5" s="416"/>
      <c r="AV5" s="416"/>
      <c r="AW5" s="416"/>
      <c r="AX5" s="416"/>
      <c r="AY5" s="416"/>
      <c r="AZ5" s="416"/>
    </row>
    <row r="6" spans="2:80" ht="30" customHeight="1" thickBot="1" x14ac:dyDescent="0.3">
      <c r="B6" s="419"/>
      <c r="C6" s="420"/>
      <c r="D6" s="420"/>
      <c r="E6" s="420"/>
      <c r="F6" s="420"/>
      <c r="G6" s="420"/>
      <c r="H6" s="420"/>
      <c r="I6" s="420"/>
      <c r="J6" s="421"/>
      <c r="M6" s="416"/>
      <c r="N6" s="1180" t="s">
        <v>225</v>
      </c>
      <c r="O6" s="1181"/>
      <c r="P6" s="1181"/>
      <c r="Q6" s="1181"/>
      <c r="R6" s="1181"/>
      <c r="S6" s="1181"/>
      <c r="T6" s="1181"/>
      <c r="U6" s="1181"/>
      <c r="V6" s="1181"/>
      <c r="W6" s="1181"/>
      <c r="X6" s="1181"/>
      <c r="Y6" s="1181"/>
      <c r="Z6" s="1181"/>
      <c r="AA6" s="1182"/>
      <c r="AS6" s="416"/>
      <c r="AT6" s="416"/>
      <c r="AU6" s="416"/>
      <c r="AV6" s="416"/>
      <c r="AW6" s="416"/>
      <c r="AX6" s="422"/>
      <c r="AY6" s="416"/>
      <c r="AZ6" s="416"/>
    </row>
    <row r="7" spans="2:80" ht="43.5" customHeight="1" thickBot="1" x14ac:dyDescent="0.3">
      <c r="B7" s="423" t="s">
        <v>209</v>
      </c>
      <c r="C7" s="788"/>
      <c r="D7" s="789"/>
      <c r="E7" s="790"/>
      <c r="F7" s="790"/>
      <c r="G7" s="799" t="s">
        <v>415</v>
      </c>
      <c r="H7" s="789"/>
      <c r="I7" s="788"/>
      <c r="J7" s="791" t="s">
        <v>414</v>
      </c>
      <c r="M7" s="416"/>
      <c r="N7" s="1183"/>
      <c r="O7" s="1184"/>
      <c r="P7" s="1184"/>
      <c r="Q7" s="1184"/>
      <c r="R7" s="1184"/>
      <c r="S7" s="1184"/>
      <c r="T7" s="1184"/>
      <c r="U7" s="1184"/>
      <c r="V7" s="1184"/>
      <c r="W7" s="1184"/>
      <c r="X7" s="1184"/>
      <c r="Y7" s="1184"/>
      <c r="Z7" s="1184"/>
      <c r="AA7" s="1185"/>
      <c r="AS7" s="416"/>
      <c r="AT7" s="416"/>
      <c r="AU7" s="416"/>
      <c r="AV7" s="416"/>
      <c r="AW7" s="416"/>
      <c r="AX7" s="422"/>
      <c r="AY7" s="416"/>
      <c r="AZ7" s="416"/>
    </row>
    <row r="8" spans="2:80" s="432" customFormat="1" ht="30" customHeight="1" x14ac:dyDescent="0.25">
      <c r="B8" s="425" t="s">
        <v>210</v>
      </c>
      <c r="C8" s="426">
        <f>$C$7</f>
        <v>0</v>
      </c>
      <c r="D8" s="427">
        <f>$D$7</f>
        <v>0</v>
      </c>
      <c r="E8" s="428">
        <f>$E$7</f>
        <v>0</v>
      </c>
      <c r="F8" s="428">
        <f>$F$7</f>
        <v>0</v>
      </c>
      <c r="G8" s="429" t="str">
        <f>$G$7</f>
        <v>Laboratorios de calibración masa y volumen SIC, avenida carrera 50 # 26-55, int 2, INM piso 5.</v>
      </c>
      <c r="H8" s="792"/>
      <c r="I8" s="430">
        <f>$I$7</f>
        <v>0</v>
      </c>
      <c r="J8" s="431" t="str">
        <f>$J$7</f>
        <v>LCP-XXX-XX</v>
      </c>
      <c r="M8" s="418"/>
      <c r="N8" s="1150" t="s">
        <v>166</v>
      </c>
      <c r="O8" s="1186" t="s">
        <v>24</v>
      </c>
      <c r="P8" s="1186" t="s">
        <v>13</v>
      </c>
      <c r="Q8" s="1186" t="s">
        <v>25</v>
      </c>
      <c r="R8" s="1186" t="s">
        <v>26</v>
      </c>
      <c r="S8" s="1186" t="s">
        <v>17</v>
      </c>
      <c r="T8" s="1163" t="s">
        <v>11</v>
      </c>
      <c r="U8" s="1163" t="s">
        <v>109</v>
      </c>
      <c r="V8" s="1186" t="s">
        <v>110</v>
      </c>
      <c r="W8" s="1163" t="s">
        <v>111</v>
      </c>
      <c r="X8" s="1163" t="s">
        <v>404</v>
      </c>
      <c r="Y8" s="1163" t="s">
        <v>405</v>
      </c>
      <c r="Z8" s="1163" t="s">
        <v>406</v>
      </c>
      <c r="AA8" s="1130" t="s">
        <v>256</v>
      </c>
      <c r="AB8" s="417"/>
      <c r="AS8" s="418"/>
      <c r="AT8" s="418"/>
      <c r="AU8" s="418"/>
      <c r="AV8" s="418"/>
      <c r="AW8" s="418"/>
      <c r="AX8" s="433"/>
      <c r="AY8" s="418"/>
      <c r="AZ8" s="418"/>
      <c r="CA8" s="417"/>
      <c r="CB8" s="417"/>
    </row>
    <row r="9" spans="2:80" s="432" customFormat="1" ht="30" customHeight="1" thickBot="1" x14ac:dyDescent="0.3">
      <c r="B9" s="425" t="s">
        <v>211</v>
      </c>
      <c r="C9" s="426">
        <f t="shared" ref="C9:C26" si="0">$C$7</f>
        <v>0</v>
      </c>
      <c r="D9" s="427">
        <f t="shared" ref="D9:D26" si="1">$D$7</f>
        <v>0</v>
      </c>
      <c r="E9" s="428">
        <f t="shared" ref="E9:E26" si="2">$E$7</f>
        <v>0</v>
      </c>
      <c r="F9" s="428">
        <f t="shared" ref="F9:F26" si="3">$F$7</f>
        <v>0</v>
      </c>
      <c r="G9" s="429" t="str">
        <f t="shared" ref="G9:G27" si="4">$G$7</f>
        <v>Laboratorios de calibración masa y volumen SIC, avenida carrera 50 # 26-55, int 2, INM piso 5.</v>
      </c>
      <c r="H9" s="793"/>
      <c r="I9" s="430">
        <f t="shared" ref="I9:I26" si="5">$I$7</f>
        <v>0</v>
      </c>
      <c r="J9" s="431" t="str">
        <f t="shared" ref="J9:J26" si="6">$J$7</f>
        <v>LCP-XXX-XX</v>
      </c>
      <c r="M9" s="418"/>
      <c r="N9" s="1151"/>
      <c r="O9" s="1187"/>
      <c r="P9" s="1187"/>
      <c r="Q9" s="1187"/>
      <c r="R9" s="1187"/>
      <c r="S9" s="1187"/>
      <c r="T9" s="1164"/>
      <c r="U9" s="1164"/>
      <c r="V9" s="1187"/>
      <c r="W9" s="1164"/>
      <c r="X9" s="1164"/>
      <c r="Y9" s="1164"/>
      <c r="Z9" s="1164"/>
      <c r="AA9" s="1131"/>
      <c r="AB9" s="417"/>
      <c r="AS9" s="418"/>
      <c r="AT9" s="418"/>
      <c r="AU9" s="418"/>
      <c r="AV9" s="418"/>
      <c r="AW9" s="418"/>
      <c r="AX9" s="433"/>
      <c r="AY9" s="418"/>
      <c r="AZ9" s="418"/>
      <c r="CA9" s="417"/>
      <c r="CB9" s="417"/>
    </row>
    <row r="10" spans="2:80" s="432" customFormat="1" ht="30" customHeight="1" thickBot="1" x14ac:dyDescent="0.3">
      <c r="B10" s="425" t="s">
        <v>212</v>
      </c>
      <c r="C10" s="426">
        <f t="shared" si="0"/>
        <v>0</v>
      </c>
      <c r="D10" s="427">
        <f t="shared" si="1"/>
        <v>0</v>
      </c>
      <c r="E10" s="428">
        <f t="shared" si="2"/>
        <v>0</v>
      </c>
      <c r="F10" s="428">
        <f t="shared" si="3"/>
        <v>0</v>
      </c>
      <c r="G10" s="429" t="str">
        <f t="shared" si="4"/>
        <v>Laboratorios de calibración masa y volumen SIC, avenida carrera 50 # 26-55, int 2, INM piso 5.</v>
      </c>
      <c r="H10" s="793"/>
      <c r="I10" s="430">
        <f t="shared" si="5"/>
        <v>0</v>
      </c>
      <c r="J10" s="431" t="str">
        <f t="shared" si="6"/>
        <v>LCP-XXX-XX</v>
      </c>
      <c r="M10" s="418"/>
      <c r="N10" s="434"/>
      <c r="O10" s="416"/>
      <c r="P10" s="416"/>
      <c r="Q10" s="416"/>
      <c r="R10" s="416"/>
      <c r="S10" s="416"/>
      <c r="T10" s="416"/>
      <c r="U10" s="416"/>
      <c r="V10" s="416"/>
      <c r="W10" s="416"/>
      <c r="X10" s="416"/>
      <c r="Y10" s="416"/>
      <c r="Z10" s="416"/>
      <c r="AA10" s="435"/>
      <c r="AB10" s="417"/>
      <c r="AS10" s="418"/>
      <c r="AT10" s="418"/>
      <c r="AU10" s="418"/>
      <c r="AV10" s="418"/>
      <c r="AW10" s="418"/>
      <c r="AX10" s="433"/>
      <c r="AY10" s="418"/>
      <c r="AZ10" s="418"/>
      <c r="CA10" s="417"/>
      <c r="CB10" s="417"/>
    </row>
    <row r="11" spans="2:80" s="432" customFormat="1" ht="30" customHeight="1" x14ac:dyDescent="0.25">
      <c r="B11" s="425" t="s">
        <v>213</v>
      </c>
      <c r="C11" s="426">
        <f t="shared" si="0"/>
        <v>0</v>
      </c>
      <c r="D11" s="427">
        <f t="shared" si="1"/>
        <v>0</v>
      </c>
      <c r="E11" s="428">
        <f t="shared" si="2"/>
        <v>0</v>
      </c>
      <c r="F11" s="428">
        <f t="shared" si="3"/>
        <v>0</v>
      </c>
      <c r="G11" s="429" t="str">
        <f t="shared" si="4"/>
        <v>Laboratorios de calibración masa y volumen SIC, avenida carrera 50 # 26-55, int 2, INM piso 5.</v>
      </c>
      <c r="H11" s="793"/>
      <c r="I11" s="430">
        <f t="shared" si="5"/>
        <v>0</v>
      </c>
      <c r="J11" s="431" t="str">
        <f t="shared" si="6"/>
        <v>LCP-XXX-XX</v>
      </c>
      <c r="M11" s="418"/>
      <c r="N11" s="436" t="s">
        <v>133</v>
      </c>
      <c r="O11" s="437" t="s">
        <v>115</v>
      </c>
      <c r="P11" s="437" t="s">
        <v>83</v>
      </c>
      <c r="Q11" s="437">
        <v>27129360</v>
      </c>
      <c r="R11" s="437" t="s">
        <v>87</v>
      </c>
      <c r="S11" s="437" t="s">
        <v>247</v>
      </c>
      <c r="T11" s="438">
        <v>43228</v>
      </c>
      <c r="U11" s="437">
        <v>1</v>
      </c>
      <c r="V11" s="437">
        <v>8.9999999999999993E-3</v>
      </c>
      <c r="W11" s="439">
        <v>0.01</v>
      </c>
      <c r="X11" s="440">
        <v>8000</v>
      </c>
      <c r="Y11" s="437">
        <v>30</v>
      </c>
      <c r="Z11" s="441">
        <f t="shared" ref="Z11:Z27" si="7">(0.34848*((751.2+755.4)/2)-0.009*((48.4+57.9)/2)*EXP(0.0612*((19.5+20.7)/2)))/(273.15+((19.5+20.7)/2))</f>
        <v>0.88959332465171137</v>
      </c>
      <c r="AA11" s="442" t="s">
        <v>157</v>
      </c>
      <c r="AB11" s="417"/>
      <c r="AS11" s="418"/>
      <c r="AT11" s="418"/>
      <c r="AU11" s="418"/>
      <c r="AV11" s="418"/>
      <c r="AW11" s="418"/>
      <c r="AX11" s="433"/>
      <c r="AY11" s="418"/>
      <c r="AZ11" s="418"/>
      <c r="CA11" s="417"/>
      <c r="CB11" s="417"/>
    </row>
    <row r="12" spans="2:80" s="432" customFormat="1" ht="30" customHeight="1" x14ac:dyDescent="0.25">
      <c r="B12" s="443" t="s">
        <v>214</v>
      </c>
      <c r="C12" s="426">
        <f t="shared" si="0"/>
        <v>0</v>
      </c>
      <c r="D12" s="427">
        <f t="shared" si="1"/>
        <v>0</v>
      </c>
      <c r="E12" s="428">
        <f t="shared" si="2"/>
        <v>0</v>
      </c>
      <c r="F12" s="428">
        <f t="shared" si="3"/>
        <v>0</v>
      </c>
      <c r="G12" s="429" t="str">
        <f t="shared" si="4"/>
        <v>Laboratorios de calibración masa y volumen SIC, avenida carrera 50 # 26-55, int 2, INM piso 5.</v>
      </c>
      <c r="H12" s="793"/>
      <c r="I12" s="430">
        <f t="shared" si="5"/>
        <v>0</v>
      </c>
      <c r="J12" s="431" t="str">
        <f t="shared" si="6"/>
        <v>LCP-XXX-XX</v>
      </c>
      <c r="M12" s="418"/>
      <c r="N12" s="444" t="s">
        <v>134</v>
      </c>
      <c r="O12" s="445" t="s">
        <v>115</v>
      </c>
      <c r="P12" s="445" t="s">
        <v>83</v>
      </c>
      <c r="Q12" s="445">
        <v>27129360</v>
      </c>
      <c r="R12" s="445" t="s">
        <v>88</v>
      </c>
      <c r="S12" s="445" t="s">
        <v>247</v>
      </c>
      <c r="T12" s="446">
        <v>43228</v>
      </c>
      <c r="U12" s="445">
        <v>2</v>
      </c>
      <c r="V12" s="447">
        <v>0.01</v>
      </c>
      <c r="W12" s="445">
        <v>1.2E-2</v>
      </c>
      <c r="X12" s="448">
        <v>8000</v>
      </c>
      <c r="Y12" s="445">
        <v>30</v>
      </c>
      <c r="Z12" s="449">
        <f t="shared" si="7"/>
        <v>0.88959332465171137</v>
      </c>
      <c r="AA12" s="450" t="s">
        <v>157</v>
      </c>
      <c r="AB12" s="417"/>
      <c r="AS12" s="418"/>
      <c r="AT12" s="418"/>
      <c r="AU12" s="418"/>
      <c r="AV12" s="418"/>
      <c r="AW12" s="418"/>
      <c r="AX12" s="433"/>
      <c r="AY12" s="418"/>
      <c r="AZ12" s="418"/>
      <c r="CA12" s="417"/>
      <c r="CB12" s="417"/>
    </row>
    <row r="13" spans="2:80" ht="30" customHeight="1" x14ac:dyDescent="0.25">
      <c r="B13" s="451" t="s">
        <v>215</v>
      </c>
      <c r="C13" s="426">
        <f t="shared" si="0"/>
        <v>0</v>
      </c>
      <c r="D13" s="427">
        <f t="shared" si="1"/>
        <v>0</v>
      </c>
      <c r="E13" s="428">
        <f t="shared" si="2"/>
        <v>0</v>
      </c>
      <c r="F13" s="428">
        <f t="shared" si="3"/>
        <v>0</v>
      </c>
      <c r="G13" s="429" t="str">
        <f t="shared" si="4"/>
        <v>Laboratorios de calibración masa y volumen SIC, avenida carrera 50 # 26-55, int 2, INM piso 5.</v>
      </c>
      <c r="H13" s="793"/>
      <c r="I13" s="430">
        <f t="shared" si="5"/>
        <v>0</v>
      </c>
      <c r="J13" s="431" t="str">
        <f t="shared" si="6"/>
        <v>LCP-XXX-XX</v>
      </c>
      <c r="M13" s="416"/>
      <c r="N13" s="444" t="s">
        <v>262</v>
      </c>
      <c r="O13" s="445" t="s">
        <v>115</v>
      </c>
      <c r="P13" s="445" t="s">
        <v>83</v>
      </c>
      <c r="Q13" s="445">
        <v>27129360</v>
      </c>
      <c r="R13" s="445" t="s">
        <v>89</v>
      </c>
      <c r="S13" s="445" t="s">
        <v>247</v>
      </c>
      <c r="T13" s="446">
        <v>43228</v>
      </c>
      <c r="U13" s="445">
        <v>2</v>
      </c>
      <c r="V13" s="445">
        <v>1.7000000000000001E-2</v>
      </c>
      <c r="W13" s="445">
        <v>1.2E-2</v>
      </c>
      <c r="X13" s="448">
        <v>8000</v>
      </c>
      <c r="Y13" s="445">
        <v>30</v>
      </c>
      <c r="Z13" s="449">
        <f t="shared" si="7"/>
        <v>0.88959332465171137</v>
      </c>
      <c r="AA13" s="450" t="s">
        <v>157</v>
      </c>
      <c r="AS13" s="433"/>
      <c r="AT13" s="433"/>
      <c r="AU13" s="433"/>
      <c r="AV13" s="433"/>
      <c r="AW13" s="433"/>
      <c r="AX13" s="422"/>
      <c r="AY13" s="416"/>
      <c r="AZ13" s="416"/>
    </row>
    <row r="14" spans="2:80" ht="30" customHeight="1" x14ac:dyDescent="0.25">
      <c r="B14" s="443" t="s">
        <v>216</v>
      </c>
      <c r="C14" s="426">
        <f t="shared" si="0"/>
        <v>0</v>
      </c>
      <c r="D14" s="427">
        <f t="shared" si="1"/>
        <v>0</v>
      </c>
      <c r="E14" s="428">
        <f t="shared" si="2"/>
        <v>0</v>
      </c>
      <c r="F14" s="428">
        <f t="shared" si="3"/>
        <v>0</v>
      </c>
      <c r="G14" s="429" t="str">
        <f t="shared" si="4"/>
        <v>Laboratorios de calibración masa y volumen SIC, avenida carrera 50 # 26-55, int 2, INM piso 5.</v>
      </c>
      <c r="H14" s="793"/>
      <c r="I14" s="430">
        <f t="shared" si="5"/>
        <v>0</v>
      </c>
      <c r="J14" s="431" t="str">
        <f t="shared" si="6"/>
        <v>LCP-XXX-XX</v>
      </c>
      <c r="M14" s="416"/>
      <c r="N14" s="444" t="s">
        <v>135</v>
      </c>
      <c r="O14" s="445" t="s">
        <v>115</v>
      </c>
      <c r="P14" s="445" t="s">
        <v>83</v>
      </c>
      <c r="Q14" s="445">
        <v>27129360</v>
      </c>
      <c r="R14" s="445" t="s">
        <v>90</v>
      </c>
      <c r="S14" s="445" t="s">
        <v>247</v>
      </c>
      <c r="T14" s="446">
        <v>43228</v>
      </c>
      <c r="U14" s="445">
        <v>5</v>
      </c>
      <c r="V14" s="447">
        <v>2E-3</v>
      </c>
      <c r="W14" s="445">
        <v>1.6E-2</v>
      </c>
      <c r="X14" s="448">
        <v>8000</v>
      </c>
      <c r="Y14" s="445">
        <v>30</v>
      </c>
      <c r="Z14" s="449">
        <f t="shared" si="7"/>
        <v>0.88959332465171137</v>
      </c>
      <c r="AA14" s="450" t="s">
        <v>157</v>
      </c>
      <c r="AS14" s="422"/>
      <c r="AT14" s="422"/>
      <c r="AU14" s="422"/>
      <c r="AV14" s="422"/>
      <c r="AW14" s="422"/>
      <c r="AX14" s="422"/>
      <c r="AY14" s="416"/>
      <c r="AZ14" s="416"/>
    </row>
    <row r="15" spans="2:80" ht="30" customHeight="1" x14ac:dyDescent="0.25">
      <c r="B15" s="443" t="s">
        <v>217</v>
      </c>
      <c r="C15" s="426">
        <f t="shared" si="0"/>
        <v>0</v>
      </c>
      <c r="D15" s="427">
        <f t="shared" si="1"/>
        <v>0</v>
      </c>
      <c r="E15" s="428">
        <f t="shared" si="2"/>
        <v>0</v>
      </c>
      <c r="F15" s="428">
        <f t="shared" si="3"/>
        <v>0</v>
      </c>
      <c r="G15" s="429" t="str">
        <f t="shared" si="4"/>
        <v>Laboratorios de calibración masa y volumen SIC, avenida carrera 50 # 26-55, int 2, INM piso 5.</v>
      </c>
      <c r="H15" s="793"/>
      <c r="I15" s="430">
        <f t="shared" si="5"/>
        <v>0</v>
      </c>
      <c r="J15" s="431" t="str">
        <f t="shared" si="6"/>
        <v>LCP-XXX-XX</v>
      </c>
      <c r="M15" s="416"/>
      <c r="N15" s="444" t="s">
        <v>136</v>
      </c>
      <c r="O15" s="445" t="s">
        <v>115</v>
      </c>
      <c r="P15" s="445" t="s">
        <v>83</v>
      </c>
      <c r="Q15" s="445">
        <v>27129360</v>
      </c>
      <c r="R15" s="445" t="s">
        <v>91</v>
      </c>
      <c r="S15" s="445" t="s">
        <v>247</v>
      </c>
      <c r="T15" s="446">
        <v>43228</v>
      </c>
      <c r="U15" s="445">
        <v>10</v>
      </c>
      <c r="V15" s="445">
        <v>1.9E-2</v>
      </c>
      <c r="W15" s="447">
        <v>0.02</v>
      </c>
      <c r="X15" s="448">
        <v>8000</v>
      </c>
      <c r="Y15" s="445">
        <v>30</v>
      </c>
      <c r="Z15" s="449">
        <f t="shared" si="7"/>
        <v>0.88959332465171137</v>
      </c>
      <c r="AA15" s="450" t="s">
        <v>157</v>
      </c>
      <c r="AS15" s="422"/>
      <c r="AT15" s="422"/>
      <c r="AU15" s="422"/>
      <c r="AV15" s="422"/>
      <c r="AW15" s="422"/>
      <c r="AX15" s="422"/>
      <c r="AY15" s="416"/>
      <c r="AZ15" s="416"/>
    </row>
    <row r="16" spans="2:80" ht="30" customHeight="1" x14ac:dyDescent="0.25">
      <c r="B16" s="443" t="s">
        <v>218</v>
      </c>
      <c r="C16" s="426">
        <f t="shared" si="0"/>
        <v>0</v>
      </c>
      <c r="D16" s="427">
        <f t="shared" si="1"/>
        <v>0</v>
      </c>
      <c r="E16" s="428">
        <f t="shared" si="2"/>
        <v>0</v>
      </c>
      <c r="F16" s="428">
        <f t="shared" si="3"/>
        <v>0</v>
      </c>
      <c r="G16" s="429" t="str">
        <f t="shared" si="4"/>
        <v>Laboratorios de calibración masa y volumen SIC, avenida carrera 50 # 26-55, int 2, INM piso 5.</v>
      </c>
      <c r="H16" s="793"/>
      <c r="I16" s="430">
        <f t="shared" si="5"/>
        <v>0</v>
      </c>
      <c r="J16" s="431" t="str">
        <f t="shared" si="6"/>
        <v>LCP-XXX-XX</v>
      </c>
      <c r="M16" s="416"/>
      <c r="N16" s="444" t="s">
        <v>137</v>
      </c>
      <c r="O16" s="445" t="s">
        <v>115</v>
      </c>
      <c r="P16" s="445" t="s">
        <v>83</v>
      </c>
      <c r="Q16" s="445">
        <v>27129360</v>
      </c>
      <c r="R16" s="445" t="s">
        <v>92</v>
      </c>
      <c r="S16" s="445" t="s">
        <v>247</v>
      </c>
      <c r="T16" s="446">
        <v>43228</v>
      </c>
      <c r="U16" s="445">
        <v>20</v>
      </c>
      <c r="V16" s="445">
        <v>2.5999999999999999E-2</v>
      </c>
      <c r="W16" s="445">
        <v>2.5000000000000001E-2</v>
      </c>
      <c r="X16" s="448">
        <v>8000</v>
      </c>
      <c r="Y16" s="445">
        <v>30</v>
      </c>
      <c r="Z16" s="449">
        <f t="shared" si="7"/>
        <v>0.88959332465171137</v>
      </c>
      <c r="AA16" s="450" t="s">
        <v>157</v>
      </c>
      <c r="AS16" s="422"/>
      <c r="AT16" s="422"/>
      <c r="AU16" s="422"/>
      <c r="AV16" s="422"/>
      <c r="AW16" s="422"/>
      <c r="AX16" s="422"/>
      <c r="AY16" s="416"/>
      <c r="AZ16" s="416"/>
    </row>
    <row r="17" spans="1:52" ht="30" customHeight="1" x14ac:dyDescent="0.25">
      <c r="B17" s="451" t="s">
        <v>219</v>
      </c>
      <c r="C17" s="426">
        <f t="shared" si="0"/>
        <v>0</v>
      </c>
      <c r="D17" s="427">
        <f t="shared" si="1"/>
        <v>0</v>
      </c>
      <c r="E17" s="428">
        <f t="shared" si="2"/>
        <v>0</v>
      </c>
      <c r="F17" s="428">
        <f t="shared" si="3"/>
        <v>0</v>
      </c>
      <c r="G17" s="429" t="str">
        <f t="shared" si="4"/>
        <v>Laboratorios de calibración masa y volumen SIC, avenida carrera 50 # 26-55, int 2, INM piso 5.</v>
      </c>
      <c r="H17" s="793"/>
      <c r="I17" s="430">
        <f t="shared" si="5"/>
        <v>0</v>
      </c>
      <c r="J17" s="431" t="str">
        <f t="shared" si="6"/>
        <v>LCP-XXX-XX</v>
      </c>
      <c r="M17" s="416"/>
      <c r="N17" s="444" t="s">
        <v>263</v>
      </c>
      <c r="O17" s="445" t="s">
        <v>115</v>
      </c>
      <c r="P17" s="445" t="s">
        <v>83</v>
      </c>
      <c r="Q17" s="445">
        <v>27129360</v>
      </c>
      <c r="R17" s="445" t="s">
        <v>93</v>
      </c>
      <c r="S17" s="445" t="s">
        <v>247</v>
      </c>
      <c r="T17" s="446">
        <v>43228</v>
      </c>
      <c r="U17" s="445">
        <v>20</v>
      </c>
      <c r="V17" s="445">
        <v>7.0000000000000001E-3</v>
      </c>
      <c r="W17" s="445">
        <v>2.5000000000000001E-2</v>
      </c>
      <c r="X17" s="448">
        <v>8000</v>
      </c>
      <c r="Y17" s="445">
        <v>30</v>
      </c>
      <c r="Z17" s="449">
        <f t="shared" si="7"/>
        <v>0.88959332465171137</v>
      </c>
      <c r="AA17" s="450" t="s">
        <v>157</v>
      </c>
      <c r="AS17" s="422"/>
      <c r="AT17" s="422"/>
      <c r="AU17" s="422"/>
      <c r="AV17" s="422"/>
      <c r="AW17" s="422"/>
      <c r="AX17" s="422"/>
      <c r="AY17" s="416"/>
      <c r="AZ17" s="416"/>
    </row>
    <row r="18" spans="1:52" ht="30" customHeight="1" x14ac:dyDescent="0.25">
      <c r="B18" s="443" t="s">
        <v>220</v>
      </c>
      <c r="C18" s="426">
        <f t="shared" si="0"/>
        <v>0</v>
      </c>
      <c r="D18" s="427">
        <f t="shared" si="1"/>
        <v>0</v>
      </c>
      <c r="E18" s="428">
        <f t="shared" si="2"/>
        <v>0</v>
      </c>
      <c r="F18" s="428">
        <f t="shared" si="3"/>
        <v>0</v>
      </c>
      <c r="G18" s="429" t="str">
        <f t="shared" si="4"/>
        <v>Laboratorios de calibración masa y volumen SIC, avenida carrera 50 # 26-55, int 2, INM piso 5.</v>
      </c>
      <c r="H18" s="793"/>
      <c r="I18" s="430">
        <f t="shared" si="5"/>
        <v>0</v>
      </c>
      <c r="J18" s="431" t="str">
        <f t="shared" si="6"/>
        <v>LCP-XXX-XX</v>
      </c>
      <c r="M18" s="416"/>
      <c r="N18" s="444" t="s">
        <v>138</v>
      </c>
      <c r="O18" s="445" t="s">
        <v>115</v>
      </c>
      <c r="P18" s="445" t="s">
        <v>83</v>
      </c>
      <c r="Q18" s="445">
        <v>27129360</v>
      </c>
      <c r="R18" s="445" t="s">
        <v>94</v>
      </c>
      <c r="S18" s="445" t="s">
        <v>247</v>
      </c>
      <c r="T18" s="446">
        <v>43228</v>
      </c>
      <c r="U18" s="445">
        <v>50</v>
      </c>
      <c r="V18" s="445">
        <v>0.03</v>
      </c>
      <c r="W18" s="445">
        <v>0.03</v>
      </c>
      <c r="X18" s="448">
        <v>8000</v>
      </c>
      <c r="Y18" s="445">
        <v>30</v>
      </c>
      <c r="Z18" s="449">
        <f t="shared" si="7"/>
        <v>0.88959332465171137</v>
      </c>
      <c r="AA18" s="450" t="s">
        <v>157</v>
      </c>
      <c r="AS18" s="422"/>
      <c r="AT18" s="422"/>
      <c r="AU18" s="422"/>
      <c r="AV18" s="422"/>
      <c r="AW18" s="422"/>
      <c r="AX18" s="422"/>
      <c r="AY18" s="416"/>
      <c r="AZ18" s="416"/>
    </row>
    <row r="19" spans="1:52" ht="30" customHeight="1" x14ac:dyDescent="0.25">
      <c r="B19" s="452" t="s">
        <v>162</v>
      </c>
      <c r="C19" s="426">
        <f t="shared" si="0"/>
        <v>0</v>
      </c>
      <c r="D19" s="427">
        <f t="shared" si="1"/>
        <v>0</v>
      </c>
      <c r="E19" s="428">
        <f t="shared" si="2"/>
        <v>0</v>
      </c>
      <c r="F19" s="428">
        <f t="shared" si="3"/>
        <v>0</v>
      </c>
      <c r="G19" s="429" t="str">
        <f t="shared" si="4"/>
        <v>Laboratorios de calibración masa y volumen SIC, avenida carrera 50 # 26-55, int 2, INM piso 5.</v>
      </c>
      <c r="H19" s="793"/>
      <c r="I19" s="430">
        <f t="shared" si="5"/>
        <v>0</v>
      </c>
      <c r="J19" s="431" t="str">
        <f t="shared" si="6"/>
        <v>LCP-XXX-XX</v>
      </c>
      <c r="M19" s="416"/>
      <c r="N19" s="444" t="s">
        <v>139</v>
      </c>
      <c r="O19" s="445" t="s">
        <v>115</v>
      </c>
      <c r="P19" s="445" t="s">
        <v>83</v>
      </c>
      <c r="Q19" s="445">
        <v>27129360</v>
      </c>
      <c r="R19" s="445" t="s">
        <v>95</v>
      </c>
      <c r="S19" s="445" t="s">
        <v>247</v>
      </c>
      <c r="T19" s="446">
        <v>43228</v>
      </c>
      <c r="U19" s="445">
        <v>100</v>
      </c>
      <c r="V19" s="445">
        <v>0.06</v>
      </c>
      <c r="W19" s="445">
        <v>0.05</v>
      </c>
      <c r="X19" s="448">
        <v>8000</v>
      </c>
      <c r="Y19" s="445">
        <v>30</v>
      </c>
      <c r="Z19" s="449">
        <f t="shared" si="7"/>
        <v>0.88959332465171137</v>
      </c>
      <c r="AA19" s="450" t="s">
        <v>157</v>
      </c>
      <c r="AS19" s="416"/>
      <c r="AT19" s="416"/>
      <c r="AU19" s="416"/>
      <c r="AV19" s="416"/>
      <c r="AW19" s="416"/>
      <c r="AX19" s="416"/>
      <c r="AY19" s="416"/>
      <c r="AZ19" s="416"/>
    </row>
    <row r="20" spans="1:52" ht="30" customHeight="1" x14ac:dyDescent="0.25">
      <c r="B20" s="453" t="s">
        <v>163</v>
      </c>
      <c r="C20" s="426">
        <f t="shared" si="0"/>
        <v>0</v>
      </c>
      <c r="D20" s="427">
        <f t="shared" si="1"/>
        <v>0</v>
      </c>
      <c r="E20" s="428">
        <f t="shared" si="2"/>
        <v>0</v>
      </c>
      <c r="F20" s="428">
        <f t="shared" si="3"/>
        <v>0</v>
      </c>
      <c r="G20" s="429" t="str">
        <f t="shared" si="4"/>
        <v>Laboratorios de calibración masa y volumen SIC, avenida carrera 50 # 26-55, int 2, INM piso 5.</v>
      </c>
      <c r="H20" s="793"/>
      <c r="I20" s="430">
        <f t="shared" si="5"/>
        <v>0</v>
      </c>
      <c r="J20" s="431" t="str">
        <f t="shared" si="6"/>
        <v>LCP-XXX-XX</v>
      </c>
      <c r="M20" s="416"/>
      <c r="N20" s="444" t="s">
        <v>140</v>
      </c>
      <c r="O20" s="445" t="s">
        <v>115</v>
      </c>
      <c r="P20" s="445" t="s">
        <v>83</v>
      </c>
      <c r="Q20" s="445">
        <v>27129360</v>
      </c>
      <c r="R20" s="445" t="s">
        <v>96</v>
      </c>
      <c r="S20" s="445" t="s">
        <v>247</v>
      </c>
      <c r="T20" s="446">
        <v>43228</v>
      </c>
      <c r="U20" s="445">
        <v>200</v>
      </c>
      <c r="V20" s="445">
        <v>-7.0000000000000007E-2</v>
      </c>
      <c r="W20" s="454">
        <v>0.1</v>
      </c>
      <c r="X20" s="448">
        <v>8000</v>
      </c>
      <c r="Y20" s="445">
        <v>30</v>
      </c>
      <c r="Z20" s="449">
        <f t="shared" si="7"/>
        <v>0.88959332465171137</v>
      </c>
      <c r="AA20" s="450" t="s">
        <v>157</v>
      </c>
      <c r="AS20" s="416"/>
      <c r="AT20" s="416"/>
      <c r="AU20" s="416"/>
      <c r="AV20" s="416"/>
      <c r="AW20" s="416"/>
      <c r="AX20" s="416"/>
      <c r="AY20" s="416"/>
      <c r="AZ20" s="416"/>
    </row>
    <row r="21" spans="1:52" ht="30" customHeight="1" x14ac:dyDescent="0.25">
      <c r="B21" s="455" t="s">
        <v>221</v>
      </c>
      <c r="C21" s="426">
        <f t="shared" si="0"/>
        <v>0</v>
      </c>
      <c r="D21" s="427">
        <f t="shared" si="1"/>
        <v>0</v>
      </c>
      <c r="E21" s="428">
        <f t="shared" si="2"/>
        <v>0</v>
      </c>
      <c r="F21" s="428">
        <f t="shared" si="3"/>
        <v>0</v>
      </c>
      <c r="G21" s="429" t="str">
        <f t="shared" si="4"/>
        <v>Laboratorios de calibración masa y volumen SIC, avenida carrera 50 # 26-55, int 2, INM piso 5.</v>
      </c>
      <c r="H21" s="793"/>
      <c r="I21" s="430">
        <f t="shared" si="5"/>
        <v>0</v>
      </c>
      <c r="J21" s="431" t="str">
        <f t="shared" si="6"/>
        <v>LCP-XXX-XX</v>
      </c>
      <c r="M21" s="433"/>
      <c r="N21" s="444" t="s">
        <v>264</v>
      </c>
      <c r="O21" s="445" t="s">
        <v>115</v>
      </c>
      <c r="P21" s="445" t="s">
        <v>83</v>
      </c>
      <c r="Q21" s="445">
        <v>27129360</v>
      </c>
      <c r="R21" s="445" t="s">
        <v>97</v>
      </c>
      <c r="S21" s="445" t="s">
        <v>247</v>
      </c>
      <c r="T21" s="446">
        <v>43228</v>
      </c>
      <c r="U21" s="445">
        <v>200</v>
      </c>
      <c r="V21" s="445">
        <v>0.15</v>
      </c>
      <c r="W21" s="454">
        <v>0.1</v>
      </c>
      <c r="X21" s="448">
        <v>8000</v>
      </c>
      <c r="Y21" s="445">
        <v>30</v>
      </c>
      <c r="Z21" s="449">
        <f t="shared" si="7"/>
        <v>0.88959332465171137</v>
      </c>
      <c r="AA21" s="450" t="s">
        <v>157</v>
      </c>
      <c r="AS21" s="416"/>
      <c r="AT21" s="416"/>
      <c r="AU21" s="416"/>
      <c r="AV21" s="416"/>
      <c r="AW21" s="416"/>
      <c r="AX21" s="416"/>
      <c r="AY21" s="416"/>
      <c r="AZ21" s="416"/>
    </row>
    <row r="22" spans="1:52" ht="30" customHeight="1" x14ac:dyDescent="0.25">
      <c r="B22" s="456" t="s">
        <v>164</v>
      </c>
      <c r="C22" s="426">
        <f t="shared" si="0"/>
        <v>0</v>
      </c>
      <c r="D22" s="427">
        <f t="shared" si="1"/>
        <v>0</v>
      </c>
      <c r="E22" s="428">
        <f t="shared" si="2"/>
        <v>0</v>
      </c>
      <c r="F22" s="428">
        <f t="shared" si="3"/>
        <v>0</v>
      </c>
      <c r="G22" s="429" t="str">
        <f t="shared" si="4"/>
        <v>Laboratorios de calibración masa y volumen SIC, avenida carrera 50 # 26-55, int 2, INM piso 5.</v>
      </c>
      <c r="H22" s="793"/>
      <c r="I22" s="430">
        <f t="shared" si="5"/>
        <v>0</v>
      </c>
      <c r="J22" s="431" t="str">
        <f t="shared" si="6"/>
        <v>LCP-XXX-XX</v>
      </c>
      <c r="M22" s="433"/>
      <c r="N22" s="444" t="s">
        <v>141</v>
      </c>
      <c r="O22" s="445" t="s">
        <v>115</v>
      </c>
      <c r="P22" s="445" t="s">
        <v>83</v>
      </c>
      <c r="Q22" s="445">
        <v>27129360</v>
      </c>
      <c r="R22" s="445" t="s">
        <v>98</v>
      </c>
      <c r="S22" s="445" t="s">
        <v>247</v>
      </c>
      <c r="T22" s="446">
        <v>43228</v>
      </c>
      <c r="U22" s="445">
        <v>500</v>
      </c>
      <c r="V22" s="445">
        <v>0.33</v>
      </c>
      <c r="W22" s="445">
        <v>0.25</v>
      </c>
      <c r="X22" s="448">
        <v>8000</v>
      </c>
      <c r="Y22" s="445">
        <v>30</v>
      </c>
      <c r="Z22" s="449">
        <f t="shared" si="7"/>
        <v>0.88959332465171137</v>
      </c>
      <c r="AA22" s="450" t="s">
        <v>157</v>
      </c>
      <c r="AS22" s="416"/>
      <c r="AT22" s="416"/>
      <c r="AU22" s="416"/>
      <c r="AV22" s="416"/>
      <c r="AW22" s="416"/>
      <c r="AX22" s="416"/>
      <c r="AY22" s="416"/>
      <c r="AZ22" s="416"/>
    </row>
    <row r="23" spans="1:52" ht="30" customHeight="1" x14ac:dyDescent="0.25">
      <c r="B23" s="457" t="s">
        <v>165</v>
      </c>
      <c r="C23" s="426">
        <f t="shared" si="0"/>
        <v>0</v>
      </c>
      <c r="D23" s="427">
        <f t="shared" si="1"/>
        <v>0</v>
      </c>
      <c r="E23" s="428">
        <f t="shared" si="2"/>
        <v>0</v>
      </c>
      <c r="F23" s="428">
        <f t="shared" si="3"/>
        <v>0</v>
      </c>
      <c r="G23" s="429" t="str">
        <f t="shared" si="4"/>
        <v>Laboratorios de calibración masa y volumen SIC, avenida carrera 50 # 26-55, int 2, INM piso 5.</v>
      </c>
      <c r="H23" s="793"/>
      <c r="I23" s="430">
        <f t="shared" si="5"/>
        <v>0</v>
      </c>
      <c r="J23" s="431" t="str">
        <f t="shared" si="6"/>
        <v>LCP-XXX-XX</v>
      </c>
      <c r="M23" s="433"/>
      <c r="N23" s="444" t="s">
        <v>142</v>
      </c>
      <c r="O23" s="445" t="s">
        <v>115</v>
      </c>
      <c r="P23" s="445" t="s">
        <v>83</v>
      </c>
      <c r="Q23" s="445">
        <v>27129360</v>
      </c>
      <c r="R23" s="445" t="s">
        <v>99</v>
      </c>
      <c r="S23" s="445" t="s">
        <v>247</v>
      </c>
      <c r="T23" s="446">
        <v>43228</v>
      </c>
      <c r="U23" s="445">
        <v>1000</v>
      </c>
      <c r="V23" s="445">
        <v>0.7</v>
      </c>
      <c r="W23" s="445">
        <v>0.5</v>
      </c>
      <c r="X23" s="448">
        <v>8000</v>
      </c>
      <c r="Y23" s="445">
        <v>30</v>
      </c>
      <c r="Z23" s="449">
        <f t="shared" si="7"/>
        <v>0.88959332465171137</v>
      </c>
      <c r="AA23" s="450" t="s">
        <v>157</v>
      </c>
      <c r="AS23" s="416"/>
      <c r="AT23" s="416"/>
      <c r="AU23" s="416"/>
      <c r="AV23" s="416"/>
      <c r="AW23" s="416"/>
      <c r="AX23" s="416"/>
      <c r="AY23" s="416"/>
      <c r="AZ23" s="416"/>
    </row>
    <row r="24" spans="1:52" ht="30" customHeight="1" x14ac:dyDescent="0.25">
      <c r="B24" s="458" t="s">
        <v>222</v>
      </c>
      <c r="C24" s="426">
        <f t="shared" si="0"/>
        <v>0</v>
      </c>
      <c r="D24" s="427">
        <f t="shared" si="1"/>
        <v>0</v>
      </c>
      <c r="E24" s="428">
        <f t="shared" si="2"/>
        <v>0</v>
      </c>
      <c r="F24" s="428">
        <f t="shared" si="3"/>
        <v>0</v>
      </c>
      <c r="G24" s="429" t="str">
        <f t="shared" si="4"/>
        <v>Laboratorios de calibración masa y volumen SIC, avenida carrera 50 # 26-55, int 2, INM piso 5.</v>
      </c>
      <c r="H24" s="793"/>
      <c r="I24" s="430">
        <f t="shared" si="5"/>
        <v>0</v>
      </c>
      <c r="J24" s="431" t="str">
        <f t="shared" si="6"/>
        <v>LCP-XXX-XX</v>
      </c>
      <c r="M24" s="433"/>
      <c r="N24" s="444" t="s">
        <v>143</v>
      </c>
      <c r="O24" s="445" t="s">
        <v>115</v>
      </c>
      <c r="P24" s="445" t="s">
        <v>83</v>
      </c>
      <c r="Q24" s="445">
        <v>27129360</v>
      </c>
      <c r="R24" s="445" t="s">
        <v>100</v>
      </c>
      <c r="S24" s="445" t="s">
        <v>247</v>
      </c>
      <c r="T24" s="446">
        <v>43228</v>
      </c>
      <c r="U24" s="445">
        <v>2000</v>
      </c>
      <c r="V24" s="445">
        <v>1.1000000000000001</v>
      </c>
      <c r="W24" s="459">
        <v>1</v>
      </c>
      <c r="X24" s="448">
        <v>8000</v>
      </c>
      <c r="Y24" s="445">
        <v>30</v>
      </c>
      <c r="Z24" s="449">
        <f t="shared" si="7"/>
        <v>0.88959332465171137</v>
      </c>
      <c r="AA24" s="450" t="s">
        <v>157</v>
      </c>
      <c r="AS24" s="416"/>
      <c r="AT24" s="416"/>
      <c r="AU24" s="416"/>
      <c r="AV24" s="416"/>
      <c r="AW24" s="416"/>
      <c r="AX24" s="416"/>
      <c r="AY24" s="416"/>
      <c r="AZ24" s="416"/>
    </row>
    <row r="25" spans="1:52" ht="30" customHeight="1" x14ac:dyDescent="0.25">
      <c r="B25" s="460" t="s">
        <v>223</v>
      </c>
      <c r="C25" s="426">
        <f t="shared" si="0"/>
        <v>0</v>
      </c>
      <c r="D25" s="427">
        <f t="shared" si="1"/>
        <v>0</v>
      </c>
      <c r="E25" s="428">
        <f t="shared" si="2"/>
        <v>0</v>
      </c>
      <c r="F25" s="428">
        <f t="shared" si="3"/>
        <v>0</v>
      </c>
      <c r="G25" s="429" t="str">
        <f t="shared" si="4"/>
        <v>Laboratorios de calibración masa y volumen SIC, avenida carrera 50 # 26-55, int 2, INM piso 5.</v>
      </c>
      <c r="H25" s="793"/>
      <c r="I25" s="430">
        <f t="shared" si="5"/>
        <v>0</v>
      </c>
      <c r="J25" s="431" t="str">
        <f t="shared" si="6"/>
        <v>LCP-XXX-XX</v>
      </c>
      <c r="M25" s="433"/>
      <c r="N25" s="444" t="s">
        <v>407</v>
      </c>
      <c r="O25" s="445" t="s">
        <v>115</v>
      </c>
      <c r="P25" s="445" t="s">
        <v>83</v>
      </c>
      <c r="Q25" s="445">
        <v>27129360</v>
      </c>
      <c r="R25" s="445" t="s">
        <v>101</v>
      </c>
      <c r="S25" s="445" t="s">
        <v>247</v>
      </c>
      <c r="T25" s="446">
        <v>43228</v>
      </c>
      <c r="U25" s="445">
        <v>2000</v>
      </c>
      <c r="V25" s="459">
        <v>1</v>
      </c>
      <c r="W25" s="459">
        <v>1</v>
      </c>
      <c r="X25" s="448">
        <v>8000</v>
      </c>
      <c r="Y25" s="445">
        <v>30</v>
      </c>
      <c r="Z25" s="449">
        <f t="shared" si="7"/>
        <v>0.88959332465171137</v>
      </c>
      <c r="AA25" s="450" t="s">
        <v>157</v>
      </c>
      <c r="AS25" s="416"/>
      <c r="AT25" s="416"/>
      <c r="AU25" s="416"/>
      <c r="AV25" s="416"/>
      <c r="AW25" s="416"/>
      <c r="AX25" s="416"/>
      <c r="AY25" s="416"/>
      <c r="AZ25" s="416"/>
    </row>
    <row r="26" spans="1:52" ht="30" customHeight="1" x14ac:dyDescent="0.25">
      <c r="B26" s="460" t="s">
        <v>224</v>
      </c>
      <c r="C26" s="426">
        <f t="shared" si="0"/>
        <v>0</v>
      </c>
      <c r="D26" s="427">
        <f t="shared" si="1"/>
        <v>0</v>
      </c>
      <c r="E26" s="428">
        <f t="shared" si="2"/>
        <v>0</v>
      </c>
      <c r="F26" s="428">
        <f t="shared" si="3"/>
        <v>0</v>
      </c>
      <c r="G26" s="429" t="str">
        <f t="shared" si="4"/>
        <v>Laboratorios de calibración masa y volumen SIC, avenida carrera 50 # 26-55, int 2, INM piso 5.</v>
      </c>
      <c r="H26" s="793"/>
      <c r="I26" s="430">
        <f t="shared" si="5"/>
        <v>0</v>
      </c>
      <c r="J26" s="431" t="str">
        <f t="shared" si="6"/>
        <v>LCP-XXX-XX</v>
      </c>
      <c r="M26" s="422"/>
      <c r="N26" s="444" t="s">
        <v>144</v>
      </c>
      <c r="O26" s="445" t="s">
        <v>115</v>
      </c>
      <c r="P26" s="445" t="s">
        <v>83</v>
      </c>
      <c r="Q26" s="445">
        <v>27129360</v>
      </c>
      <c r="R26" s="445" t="s">
        <v>102</v>
      </c>
      <c r="S26" s="445" t="s">
        <v>247</v>
      </c>
      <c r="T26" s="446">
        <v>43228</v>
      </c>
      <c r="U26" s="445">
        <v>5000</v>
      </c>
      <c r="V26" s="445">
        <v>3.5</v>
      </c>
      <c r="W26" s="445">
        <v>2.5</v>
      </c>
      <c r="X26" s="448">
        <v>8000</v>
      </c>
      <c r="Y26" s="445">
        <v>30</v>
      </c>
      <c r="Z26" s="449">
        <f t="shared" si="7"/>
        <v>0.88959332465171137</v>
      </c>
      <c r="AA26" s="450" t="s">
        <v>157</v>
      </c>
      <c r="AS26" s="416"/>
      <c r="AT26" s="416"/>
      <c r="AU26" s="416"/>
      <c r="AV26" s="416"/>
      <c r="AW26" s="416"/>
      <c r="AX26" s="416"/>
      <c r="AY26" s="416"/>
      <c r="AZ26" s="416"/>
    </row>
    <row r="27" spans="1:52" ht="30" customHeight="1" thickBot="1" x14ac:dyDescent="0.3">
      <c r="B27" s="461"/>
      <c r="C27" s="462"/>
      <c r="D27" s="427"/>
      <c r="E27" s="426"/>
      <c r="F27" s="428"/>
      <c r="G27" s="429" t="str">
        <f t="shared" si="4"/>
        <v>Laboratorios de calibración masa y volumen SIC, avenida carrera 50 # 26-55, int 2, INM piso 5.</v>
      </c>
      <c r="H27" s="794"/>
      <c r="I27" s="430"/>
      <c r="J27" s="431"/>
      <c r="M27" s="422"/>
      <c r="N27" s="463"/>
      <c r="O27" s="464" t="s">
        <v>115</v>
      </c>
      <c r="P27" s="464" t="s">
        <v>83</v>
      </c>
      <c r="Q27" s="464">
        <v>27129360</v>
      </c>
      <c r="R27" s="464" t="s">
        <v>103</v>
      </c>
      <c r="S27" s="464" t="s">
        <v>247</v>
      </c>
      <c r="T27" s="465">
        <v>43228</v>
      </c>
      <c r="U27" s="464">
        <v>10000</v>
      </c>
      <c r="V27" s="464">
        <v>8.1999999999999993</v>
      </c>
      <c r="W27" s="466">
        <v>5</v>
      </c>
      <c r="X27" s="467">
        <v>8000</v>
      </c>
      <c r="Y27" s="464">
        <v>30</v>
      </c>
      <c r="Z27" s="118">
        <f t="shared" si="7"/>
        <v>0.88959332465171137</v>
      </c>
      <c r="AA27" s="468"/>
      <c r="AS27" s="416"/>
      <c r="AT27" s="416"/>
      <c r="AU27" s="416"/>
      <c r="AV27" s="416"/>
      <c r="AW27" s="416"/>
      <c r="AX27" s="422"/>
      <c r="AY27" s="416"/>
      <c r="AZ27" s="416"/>
    </row>
    <row r="28" spans="1:52" ht="30" customHeight="1" thickBot="1" x14ac:dyDescent="0.3">
      <c r="B28" s="469"/>
      <c r="C28" s="470"/>
      <c r="D28" s="471"/>
      <c r="E28" s="472"/>
      <c r="F28" s="473"/>
      <c r="G28" s="474"/>
      <c r="H28" s="471"/>
      <c r="I28" s="475"/>
      <c r="J28" s="476"/>
      <c r="M28" s="422"/>
      <c r="N28" s="477" t="s">
        <v>145</v>
      </c>
      <c r="O28" s="478" t="s">
        <v>116</v>
      </c>
      <c r="P28" s="478" t="s">
        <v>108</v>
      </c>
      <c r="Q28" s="478">
        <v>11119467</v>
      </c>
      <c r="R28" s="478">
        <v>10</v>
      </c>
      <c r="S28" s="479" t="s">
        <v>363</v>
      </c>
      <c r="T28" s="480">
        <v>43670</v>
      </c>
      <c r="U28" s="478">
        <v>10000</v>
      </c>
      <c r="V28" s="479">
        <v>7</v>
      </c>
      <c r="W28" s="478">
        <v>16</v>
      </c>
      <c r="X28" s="481">
        <v>7950</v>
      </c>
      <c r="Y28" s="478">
        <v>140</v>
      </c>
      <c r="Z28" s="482">
        <f>(0.34848*((752.6+754.6)/2)-0.009*((47.3+47.4)/2)*EXP(0.0612*((20.5+20.6)/2)))/(273.15+((20.5+20.6)/2))</f>
        <v>0.88905577474221076</v>
      </c>
      <c r="AA28" s="483" t="s">
        <v>159</v>
      </c>
      <c r="AS28" s="416"/>
      <c r="AT28" s="416"/>
      <c r="AU28" s="416"/>
      <c r="AV28" s="416"/>
      <c r="AW28" s="416"/>
      <c r="AX28" s="422"/>
      <c r="AY28" s="416"/>
      <c r="AZ28" s="416"/>
    </row>
    <row r="29" spans="1:52" ht="30" customHeight="1" thickBot="1" x14ac:dyDescent="0.3">
      <c r="A29" s="434"/>
      <c r="B29" s="434"/>
      <c r="C29" s="416"/>
      <c r="D29" s="416"/>
      <c r="E29" s="416"/>
      <c r="F29" s="416"/>
      <c r="G29" s="416"/>
      <c r="H29" s="416"/>
      <c r="I29" s="416"/>
      <c r="J29" s="435"/>
      <c r="K29" s="484"/>
      <c r="L29" s="484"/>
      <c r="M29" s="484"/>
      <c r="N29" s="485" t="s">
        <v>146</v>
      </c>
      <c r="O29" s="486" t="s">
        <v>116</v>
      </c>
      <c r="P29" s="486" t="s">
        <v>108</v>
      </c>
      <c r="Q29" s="486">
        <v>11119468</v>
      </c>
      <c r="R29" s="486">
        <v>20</v>
      </c>
      <c r="S29" s="487" t="s">
        <v>364</v>
      </c>
      <c r="T29" s="488">
        <v>43692</v>
      </c>
      <c r="U29" s="486">
        <v>20000</v>
      </c>
      <c r="V29" s="487">
        <v>-4</v>
      </c>
      <c r="W29" s="486">
        <v>30</v>
      </c>
      <c r="X29" s="489">
        <v>7950</v>
      </c>
      <c r="Y29" s="486">
        <v>140</v>
      </c>
      <c r="Z29" s="490">
        <f>(0.34848*((754.3+754.5)/2)-0.009*((46.7+46.8)/2)*EXP(0.0612*((21.4+21.5)/2)))/(273.15+((21.4+21.5)/2))</f>
        <v>0.88706605862447319</v>
      </c>
      <c r="AA29" s="491" t="s">
        <v>160</v>
      </c>
      <c r="AQ29" s="433"/>
      <c r="AR29" s="416"/>
      <c r="AS29" s="416"/>
      <c r="AT29" s="416"/>
      <c r="AU29" s="416"/>
      <c r="AV29" s="416"/>
      <c r="AW29" s="416"/>
      <c r="AX29" s="433"/>
      <c r="AY29" s="416"/>
      <c r="AZ29" s="416"/>
    </row>
    <row r="30" spans="1:52" ht="30" customHeight="1" x14ac:dyDescent="0.25">
      <c r="A30" s="433"/>
      <c r="B30" s="492"/>
      <c r="C30" s="422"/>
      <c r="D30" s="484"/>
      <c r="E30" s="422"/>
      <c r="F30" s="422"/>
      <c r="G30" s="484"/>
      <c r="H30" s="484"/>
      <c r="I30" s="484"/>
      <c r="J30" s="493"/>
      <c r="K30" s="484"/>
      <c r="L30" s="422"/>
      <c r="M30" s="422"/>
      <c r="N30" s="436" t="s">
        <v>117</v>
      </c>
      <c r="O30" s="437" t="s">
        <v>116</v>
      </c>
      <c r="P30" s="437" t="s">
        <v>108</v>
      </c>
      <c r="Q30" s="437">
        <v>11119515</v>
      </c>
      <c r="R30" s="437">
        <v>1</v>
      </c>
      <c r="S30" s="445" t="s">
        <v>249</v>
      </c>
      <c r="T30" s="494">
        <v>43252</v>
      </c>
      <c r="U30" s="437">
        <v>1</v>
      </c>
      <c r="V30" s="437">
        <v>0.04</v>
      </c>
      <c r="W30" s="437">
        <v>0.03</v>
      </c>
      <c r="X30" s="440">
        <v>7950</v>
      </c>
      <c r="Y30" s="437">
        <v>140</v>
      </c>
      <c r="Z30" s="441">
        <f t="shared" ref="Z30:Z45" si="8">(0.34848*((750.7+754.5)/2)-0.009*((52.2+58.7)/2)*EXP(0.0612*((20+20.6)/2)))/(273.15+((20+20.6)/2))</f>
        <v>0.88784273101984279</v>
      </c>
      <c r="AA30" s="442" t="s">
        <v>158</v>
      </c>
      <c r="AQ30" s="433"/>
      <c r="AR30" s="416"/>
      <c r="AS30" s="416"/>
      <c r="AT30" s="416"/>
      <c r="AU30" s="416"/>
      <c r="AV30" s="416"/>
      <c r="AW30" s="416"/>
      <c r="AX30" s="433"/>
      <c r="AY30" s="416"/>
      <c r="AZ30" s="416"/>
    </row>
    <row r="31" spans="1:52" ht="30" customHeight="1" thickBot="1" x14ac:dyDescent="0.3">
      <c r="A31" s="416"/>
      <c r="B31" s="434"/>
      <c r="C31" s="416"/>
      <c r="D31" s="416"/>
      <c r="E31" s="416"/>
      <c r="F31" s="416"/>
      <c r="G31" s="416"/>
      <c r="H31" s="416"/>
      <c r="I31" s="416"/>
      <c r="J31" s="435"/>
      <c r="K31" s="416"/>
      <c r="L31" s="422"/>
      <c r="M31" s="422"/>
      <c r="N31" s="444" t="s">
        <v>118</v>
      </c>
      <c r="O31" s="445" t="s">
        <v>116</v>
      </c>
      <c r="P31" s="445" t="s">
        <v>108</v>
      </c>
      <c r="Q31" s="445">
        <v>11119515</v>
      </c>
      <c r="R31" s="445">
        <v>2</v>
      </c>
      <c r="S31" s="445" t="s">
        <v>249</v>
      </c>
      <c r="T31" s="446">
        <v>43252</v>
      </c>
      <c r="U31" s="445">
        <v>2</v>
      </c>
      <c r="V31" s="445">
        <v>0.04</v>
      </c>
      <c r="W31" s="445">
        <v>0.04</v>
      </c>
      <c r="X31" s="448">
        <v>7950</v>
      </c>
      <c r="Y31" s="445">
        <v>140</v>
      </c>
      <c r="Z31" s="449">
        <f t="shared" si="8"/>
        <v>0.88784273101984279</v>
      </c>
      <c r="AA31" s="450" t="s">
        <v>158</v>
      </c>
      <c r="AQ31" s="433"/>
      <c r="AR31" s="416"/>
      <c r="AS31" s="416"/>
      <c r="AT31" s="416"/>
      <c r="AU31" s="416"/>
      <c r="AV31" s="416"/>
      <c r="AW31" s="416"/>
      <c r="AX31" s="433"/>
      <c r="AY31" s="416"/>
      <c r="AZ31" s="416"/>
    </row>
    <row r="32" spans="1:52" ht="30" customHeight="1" x14ac:dyDescent="0.25">
      <c r="A32" s="416"/>
      <c r="B32" s="1174" t="s">
        <v>202</v>
      </c>
      <c r="C32" s="1175"/>
      <c r="D32" s="1175"/>
      <c r="E32" s="1175"/>
      <c r="F32" s="1175"/>
      <c r="G32" s="1175"/>
      <c r="H32" s="1175"/>
      <c r="I32" s="1175"/>
      <c r="J32" s="1176"/>
      <c r="L32" s="422"/>
      <c r="M32" s="422"/>
      <c r="N32" s="444" t="s">
        <v>119</v>
      </c>
      <c r="O32" s="445" t="s">
        <v>116</v>
      </c>
      <c r="P32" s="445" t="s">
        <v>108</v>
      </c>
      <c r="Q32" s="445">
        <v>11119515</v>
      </c>
      <c r="R32" s="445" t="s">
        <v>104</v>
      </c>
      <c r="S32" s="445" t="s">
        <v>249</v>
      </c>
      <c r="T32" s="446">
        <v>43252</v>
      </c>
      <c r="U32" s="445">
        <v>2</v>
      </c>
      <c r="V32" s="445">
        <v>0.06</v>
      </c>
      <c r="W32" s="445">
        <v>0.04</v>
      </c>
      <c r="X32" s="448">
        <v>7950</v>
      </c>
      <c r="Y32" s="445">
        <v>140</v>
      </c>
      <c r="Z32" s="449">
        <f t="shared" si="8"/>
        <v>0.88784273101984279</v>
      </c>
      <c r="AA32" s="450" t="str">
        <f>AA31</f>
        <v>M-002</v>
      </c>
      <c r="AR32" s="416"/>
      <c r="AS32" s="416"/>
      <c r="AT32" s="416"/>
      <c r="AU32" s="416"/>
      <c r="AV32" s="416"/>
      <c r="AW32" s="416"/>
      <c r="AX32" s="433"/>
      <c r="AY32" s="416"/>
      <c r="AZ32" s="416"/>
    </row>
    <row r="33" spans="1:52" ht="30" customHeight="1" thickBot="1" x14ac:dyDescent="0.3">
      <c r="A33" s="416"/>
      <c r="B33" s="1177"/>
      <c r="C33" s="1178"/>
      <c r="D33" s="1178"/>
      <c r="E33" s="1178"/>
      <c r="F33" s="1178"/>
      <c r="G33" s="1178"/>
      <c r="H33" s="1178"/>
      <c r="I33" s="1178"/>
      <c r="J33" s="1179"/>
      <c r="L33" s="422"/>
      <c r="M33" s="422"/>
      <c r="N33" s="444" t="s">
        <v>120</v>
      </c>
      <c r="O33" s="445" t="s">
        <v>116</v>
      </c>
      <c r="P33" s="445" t="s">
        <v>108</v>
      </c>
      <c r="Q33" s="445">
        <v>11119515</v>
      </c>
      <c r="R33" s="445">
        <v>5</v>
      </c>
      <c r="S33" s="445" t="s">
        <v>249</v>
      </c>
      <c r="T33" s="446">
        <v>43252</v>
      </c>
      <c r="U33" s="445">
        <v>5</v>
      </c>
      <c r="V33" s="454">
        <v>0.01</v>
      </c>
      <c r="W33" s="445">
        <v>0.05</v>
      </c>
      <c r="X33" s="448">
        <v>7950</v>
      </c>
      <c r="Y33" s="445">
        <v>140</v>
      </c>
      <c r="Z33" s="449">
        <f t="shared" si="8"/>
        <v>0.88784273101984279</v>
      </c>
      <c r="AA33" s="450" t="s">
        <v>158</v>
      </c>
      <c r="AR33" s="416"/>
      <c r="AS33" s="416"/>
      <c r="AT33" s="416"/>
      <c r="AU33" s="416"/>
      <c r="AV33" s="416"/>
      <c r="AW33" s="416"/>
      <c r="AX33" s="433"/>
      <c r="AY33" s="416"/>
      <c r="AZ33" s="416"/>
    </row>
    <row r="34" spans="1:52" ht="30" customHeight="1" x14ac:dyDescent="0.25">
      <c r="A34" s="416"/>
      <c r="B34" s="1150" t="s">
        <v>4</v>
      </c>
      <c r="C34" s="1163" t="s">
        <v>24</v>
      </c>
      <c r="D34" s="1163" t="s">
        <v>13</v>
      </c>
      <c r="E34" s="1163" t="s">
        <v>25</v>
      </c>
      <c r="F34" s="1163" t="s">
        <v>26</v>
      </c>
      <c r="G34" s="1163" t="s">
        <v>408</v>
      </c>
      <c r="H34" s="1163" t="s">
        <v>409</v>
      </c>
      <c r="I34" s="1163" t="s">
        <v>410</v>
      </c>
      <c r="J34" s="1165" t="s">
        <v>315</v>
      </c>
      <c r="K34" s="1167"/>
      <c r="L34" s="422"/>
      <c r="M34" s="422"/>
      <c r="N34" s="444" t="s">
        <v>121</v>
      </c>
      <c r="O34" s="445" t="s">
        <v>116</v>
      </c>
      <c r="P34" s="445" t="s">
        <v>108</v>
      </c>
      <c r="Q34" s="445">
        <v>11119515</v>
      </c>
      <c r="R34" s="445">
        <v>10</v>
      </c>
      <c r="S34" s="445" t="s">
        <v>249</v>
      </c>
      <c r="T34" s="446">
        <v>43252</v>
      </c>
      <c r="U34" s="445">
        <v>10</v>
      </c>
      <c r="V34" s="445">
        <v>7.0000000000000007E-2</v>
      </c>
      <c r="W34" s="445">
        <v>0.06</v>
      </c>
      <c r="X34" s="448">
        <v>7950</v>
      </c>
      <c r="Y34" s="445">
        <v>140</v>
      </c>
      <c r="Z34" s="449">
        <f t="shared" si="8"/>
        <v>0.88784273101984279</v>
      </c>
      <c r="AA34" s="450" t="s">
        <v>158</v>
      </c>
      <c r="AR34" s="416"/>
      <c r="AS34" s="416"/>
      <c r="AT34" s="416"/>
      <c r="AU34" s="416"/>
      <c r="AV34" s="416"/>
      <c r="AW34" s="416"/>
      <c r="AX34" s="422"/>
      <c r="AY34" s="416"/>
      <c r="AZ34" s="416"/>
    </row>
    <row r="35" spans="1:52" ht="30" customHeight="1" thickBot="1" x14ac:dyDescent="0.3">
      <c r="A35" s="416"/>
      <c r="B35" s="1151"/>
      <c r="C35" s="1164"/>
      <c r="D35" s="1164"/>
      <c r="E35" s="1164"/>
      <c r="F35" s="1164"/>
      <c r="G35" s="1164"/>
      <c r="H35" s="1164"/>
      <c r="I35" s="1164"/>
      <c r="J35" s="1166"/>
      <c r="K35" s="1167"/>
      <c r="L35" s="422"/>
      <c r="M35" s="422"/>
      <c r="N35" s="444" t="s">
        <v>122</v>
      </c>
      <c r="O35" s="445" t="s">
        <v>116</v>
      </c>
      <c r="P35" s="445" t="s">
        <v>108</v>
      </c>
      <c r="Q35" s="445">
        <v>11119515</v>
      </c>
      <c r="R35" s="445">
        <v>20</v>
      </c>
      <c r="S35" s="445" t="s">
        <v>249</v>
      </c>
      <c r="T35" s="446">
        <v>43252</v>
      </c>
      <c r="U35" s="445">
        <v>20</v>
      </c>
      <c r="V35" s="445">
        <v>0.08</v>
      </c>
      <c r="W35" s="445">
        <v>0.08</v>
      </c>
      <c r="X35" s="448">
        <v>7950</v>
      </c>
      <c r="Y35" s="445">
        <v>140</v>
      </c>
      <c r="Z35" s="449">
        <f t="shared" si="8"/>
        <v>0.88784273101984279</v>
      </c>
      <c r="AA35" s="450" t="str">
        <f>AA34</f>
        <v>M-002</v>
      </c>
      <c r="AR35" s="416"/>
      <c r="AS35" s="416"/>
      <c r="AT35" s="416"/>
      <c r="AU35" s="416"/>
      <c r="AV35" s="416"/>
      <c r="AW35" s="416"/>
      <c r="AX35" s="422"/>
      <c r="AY35" s="416"/>
      <c r="AZ35" s="416"/>
    </row>
    <row r="36" spans="1:52" ht="30" customHeight="1" thickBot="1" x14ac:dyDescent="0.3">
      <c r="A36" s="416"/>
      <c r="B36" s="495"/>
      <c r="C36" s="422"/>
      <c r="D36" s="422"/>
      <c r="E36" s="422"/>
      <c r="F36" s="422"/>
      <c r="G36" s="422"/>
      <c r="H36" s="422"/>
      <c r="I36" s="422"/>
      <c r="J36" s="496"/>
      <c r="K36" s="497"/>
      <c r="L36" s="422"/>
      <c r="M36" s="422"/>
      <c r="N36" s="444" t="s">
        <v>123</v>
      </c>
      <c r="O36" s="445" t="s">
        <v>116</v>
      </c>
      <c r="P36" s="445" t="s">
        <v>108</v>
      </c>
      <c r="Q36" s="445">
        <v>11119515</v>
      </c>
      <c r="R36" s="445" t="s">
        <v>105</v>
      </c>
      <c r="S36" s="445" t="s">
        <v>249</v>
      </c>
      <c r="T36" s="446">
        <v>43252</v>
      </c>
      <c r="U36" s="445">
        <v>20</v>
      </c>
      <c r="V36" s="445">
        <v>7.0000000000000007E-2</v>
      </c>
      <c r="W36" s="445">
        <v>0.08</v>
      </c>
      <c r="X36" s="448">
        <v>7950</v>
      </c>
      <c r="Y36" s="445">
        <v>140</v>
      </c>
      <c r="Z36" s="449">
        <f t="shared" si="8"/>
        <v>0.88784273101984279</v>
      </c>
      <c r="AA36" s="450" t="s">
        <v>158</v>
      </c>
      <c r="AR36" s="416"/>
      <c r="AS36" s="416"/>
      <c r="AT36" s="416"/>
      <c r="AU36" s="416"/>
      <c r="AV36" s="416"/>
      <c r="AW36" s="416"/>
      <c r="AX36" s="422"/>
      <c r="AY36" s="416"/>
      <c r="AZ36" s="416"/>
    </row>
    <row r="37" spans="1:52" ht="30" customHeight="1" thickBot="1" x14ac:dyDescent="0.3">
      <c r="A37" s="416"/>
      <c r="B37" s="498" t="s">
        <v>209</v>
      </c>
      <c r="C37" s="788"/>
      <c r="D37" s="788"/>
      <c r="E37" s="795"/>
      <c r="F37" s="796"/>
      <c r="G37" s="499">
        <v>1</v>
      </c>
      <c r="H37" s="797"/>
      <c r="I37" s="798"/>
      <c r="J37" s="500">
        <f>I7</f>
        <v>0</v>
      </c>
      <c r="K37" s="501"/>
      <c r="L37" s="422"/>
      <c r="M37" s="422"/>
      <c r="N37" s="444" t="s">
        <v>124</v>
      </c>
      <c r="O37" s="445" t="s">
        <v>116</v>
      </c>
      <c r="P37" s="445" t="s">
        <v>108</v>
      </c>
      <c r="Q37" s="445">
        <v>11119515</v>
      </c>
      <c r="R37" s="445">
        <v>50</v>
      </c>
      <c r="S37" s="445" t="s">
        <v>249</v>
      </c>
      <c r="T37" s="446">
        <v>43252</v>
      </c>
      <c r="U37" s="445">
        <v>50</v>
      </c>
      <c r="V37" s="445">
        <v>0.13</v>
      </c>
      <c r="W37" s="454">
        <v>0.1</v>
      </c>
      <c r="X37" s="448">
        <v>7950</v>
      </c>
      <c r="Y37" s="445">
        <v>140</v>
      </c>
      <c r="Z37" s="449">
        <f t="shared" si="8"/>
        <v>0.88784273101984279</v>
      </c>
      <c r="AA37" s="450" t="s">
        <v>158</v>
      </c>
      <c r="AR37" s="416"/>
      <c r="AS37" s="416"/>
      <c r="AT37" s="416"/>
      <c r="AU37" s="416"/>
      <c r="AV37" s="416"/>
      <c r="AW37" s="416"/>
      <c r="AX37" s="422"/>
      <c r="AY37" s="416"/>
      <c r="AZ37" s="416"/>
    </row>
    <row r="38" spans="1:52" ht="30" customHeight="1" x14ac:dyDescent="0.25">
      <c r="A38" s="416"/>
      <c r="B38" s="425" t="s">
        <v>210</v>
      </c>
      <c r="C38" s="502">
        <f>$C$37</f>
        <v>0</v>
      </c>
      <c r="D38" s="503">
        <f>$D$37</f>
        <v>0</v>
      </c>
      <c r="E38" s="504">
        <f>$E$37</f>
        <v>0</v>
      </c>
      <c r="F38" s="792"/>
      <c r="G38" s="505">
        <v>2</v>
      </c>
      <c r="H38" s="505">
        <f>$H$37</f>
        <v>0</v>
      </c>
      <c r="I38" s="505">
        <f>$I$37</f>
        <v>0</v>
      </c>
      <c r="J38" s="506">
        <f>$J$37</f>
        <v>0</v>
      </c>
      <c r="K38" s="497"/>
      <c r="L38" s="422"/>
      <c r="M38" s="422"/>
      <c r="N38" s="444" t="s">
        <v>125</v>
      </c>
      <c r="O38" s="445" t="s">
        <v>116</v>
      </c>
      <c r="P38" s="445" t="s">
        <v>108</v>
      </c>
      <c r="Q38" s="445">
        <v>11119515</v>
      </c>
      <c r="R38" s="445">
        <v>100</v>
      </c>
      <c r="S38" s="445" t="s">
        <v>249</v>
      </c>
      <c r="T38" s="446">
        <v>43252</v>
      </c>
      <c r="U38" s="445">
        <v>100</v>
      </c>
      <c r="V38" s="445">
        <v>0.14000000000000001</v>
      </c>
      <c r="W38" s="445">
        <v>0.16</v>
      </c>
      <c r="X38" s="448">
        <v>7950</v>
      </c>
      <c r="Y38" s="445">
        <v>140</v>
      </c>
      <c r="Z38" s="449">
        <f t="shared" si="8"/>
        <v>0.88784273101984279</v>
      </c>
      <c r="AA38" s="450" t="str">
        <f>AA37</f>
        <v>M-002</v>
      </c>
      <c r="AR38" s="416"/>
      <c r="AS38" s="416"/>
      <c r="AT38" s="416"/>
      <c r="AU38" s="416"/>
      <c r="AV38" s="416"/>
      <c r="AW38" s="416"/>
      <c r="AX38" s="422"/>
      <c r="AY38" s="416"/>
      <c r="AZ38" s="416"/>
    </row>
    <row r="39" spans="1:52" ht="30" customHeight="1" x14ac:dyDescent="0.25">
      <c r="A39" s="416"/>
      <c r="B39" s="425" t="s">
        <v>211</v>
      </c>
      <c r="C39" s="507">
        <f t="shared" ref="C39:C56" si="9">$C$37</f>
        <v>0</v>
      </c>
      <c r="D39" s="508">
        <f t="shared" ref="D39:D56" si="10">$D$37</f>
        <v>0</v>
      </c>
      <c r="E39" s="509">
        <f t="shared" ref="E39:E56" si="11">$E$37</f>
        <v>0</v>
      </c>
      <c r="F39" s="793"/>
      <c r="G39" s="510">
        <v>2</v>
      </c>
      <c r="H39" s="510">
        <f t="shared" ref="H39:H55" si="12">$H$37</f>
        <v>0</v>
      </c>
      <c r="I39" s="510">
        <f t="shared" ref="I39:I56" si="13">$I$37</f>
        <v>0</v>
      </c>
      <c r="J39" s="511">
        <f t="shared" ref="J39:J56" si="14">$J$37</f>
        <v>0</v>
      </c>
      <c r="K39" s="497"/>
      <c r="L39" s="422"/>
      <c r="M39" s="422"/>
      <c r="N39" s="444" t="s">
        <v>126</v>
      </c>
      <c r="O39" s="445" t="s">
        <v>116</v>
      </c>
      <c r="P39" s="445" t="s">
        <v>108</v>
      </c>
      <c r="Q39" s="445">
        <v>11119515</v>
      </c>
      <c r="R39" s="445">
        <v>200</v>
      </c>
      <c r="S39" s="445" t="s">
        <v>249</v>
      </c>
      <c r="T39" s="446">
        <v>43252</v>
      </c>
      <c r="U39" s="445">
        <v>200</v>
      </c>
      <c r="V39" s="445">
        <v>0.3</v>
      </c>
      <c r="W39" s="445">
        <v>0.3</v>
      </c>
      <c r="X39" s="448">
        <v>7950</v>
      </c>
      <c r="Y39" s="445">
        <v>140</v>
      </c>
      <c r="Z39" s="449">
        <f t="shared" si="8"/>
        <v>0.88784273101984279</v>
      </c>
      <c r="AA39" s="450" t="s">
        <v>158</v>
      </c>
      <c r="AR39" s="416"/>
      <c r="AS39" s="416"/>
      <c r="AT39" s="416"/>
      <c r="AU39" s="416"/>
      <c r="AV39" s="416"/>
      <c r="AW39" s="416"/>
      <c r="AX39" s="422"/>
      <c r="AY39" s="416"/>
      <c r="AZ39" s="416"/>
    </row>
    <row r="40" spans="1:52" ht="30" customHeight="1" x14ac:dyDescent="0.25">
      <c r="A40" s="416"/>
      <c r="B40" s="425" t="s">
        <v>212</v>
      </c>
      <c r="C40" s="507">
        <f t="shared" si="9"/>
        <v>0</v>
      </c>
      <c r="D40" s="508">
        <f t="shared" si="10"/>
        <v>0</v>
      </c>
      <c r="E40" s="509">
        <f t="shared" si="11"/>
        <v>0</v>
      </c>
      <c r="F40" s="793"/>
      <c r="G40" s="510">
        <v>5</v>
      </c>
      <c r="H40" s="510">
        <f t="shared" si="12"/>
        <v>0</v>
      </c>
      <c r="I40" s="510">
        <f t="shared" si="13"/>
        <v>0</v>
      </c>
      <c r="J40" s="511">
        <f t="shared" si="14"/>
        <v>0</v>
      </c>
      <c r="K40" s="497"/>
      <c r="L40" s="422"/>
      <c r="M40" s="422"/>
      <c r="N40" s="444" t="s">
        <v>127</v>
      </c>
      <c r="O40" s="445" t="s">
        <v>116</v>
      </c>
      <c r="P40" s="445" t="s">
        <v>108</v>
      </c>
      <c r="Q40" s="445">
        <v>11119515</v>
      </c>
      <c r="R40" s="445" t="s">
        <v>106</v>
      </c>
      <c r="S40" s="445" t="s">
        <v>249</v>
      </c>
      <c r="T40" s="446">
        <v>43252</v>
      </c>
      <c r="U40" s="445">
        <v>200</v>
      </c>
      <c r="V40" s="445">
        <v>0.2</v>
      </c>
      <c r="W40" s="445">
        <v>0.3</v>
      </c>
      <c r="X40" s="448">
        <v>7950</v>
      </c>
      <c r="Y40" s="445">
        <v>140</v>
      </c>
      <c r="Z40" s="449">
        <f t="shared" si="8"/>
        <v>0.88784273101984279</v>
      </c>
      <c r="AA40" s="450" t="s">
        <v>158</v>
      </c>
      <c r="AR40" s="416"/>
      <c r="AS40" s="416"/>
      <c r="AT40" s="416"/>
      <c r="AU40" s="416"/>
      <c r="AV40" s="416"/>
      <c r="AW40" s="416"/>
      <c r="AX40" s="422"/>
      <c r="AY40" s="416"/>
      <c r="AZ40" s="416"/>
    </row>
    <row r="41" spans="1:52" ht="30" customHeight="1" x14ac:dyDescent="0.25">
      <c r="A41" s="416"/>
      <c r="B41" s="425" t="s">
        <v>213</v>
      </c>
      <c r="C41" s="507">
        <f t="shared" si="9"/>
        <v>0</v>
      </c>
      <c r="D41" s="508">
        <f t="shared" si="10"/>
        <v>0</v>
      </c>
      <c r="E41" s="509">
        <f t="shared" si="11"/>
        <v>0</v>
      </c>
      <c r="F41" s="793"/>
      <c r="G41" s="510">
        <v>10</v>
      </c>
      <c r="H41" s="510">
        <f t="shared" si="12"/>
        <v>0</v>
      </c>
      <c r="I41" s="510">
        <f t="shared" si="13"/>
        <v>0</v>
      </c>
      <c r="J41" s="511">
        <f t="shared" si="14"/>
        <v>0</v>
      </c>
      <c r="K41" s="497"/>
      <c r="L41" s="422"/>
      <c r="M41" s="422"/>
      <c r="N41" s="444" t="s">
        <v>128</v>
      </c>
      <c r="O41" s="445" t="s">
        <v>116</v>
      </c>
      <c r="P41" s="445" t="s">
        <v>108</v>
      </c>
      <c r="Q41" s="445">
        <v>11119515</v>
      </c>
      <c r="R41" s="445">
        <v>500</v>
      </c>
      <c r="S41" s="445" t="s">
        <v>249</v>
      </c>
      <c r="T41" s="446">
        <v>43252</v>
      </c>
      <c r="U41" s="445">
        <v>500</v>
      </c>
      <c r="V41" s="445">
        <v>0.8</v>
      </c>
      <c r="W41" s="445">
        <v>0.8</v>
      </c>
      <c r="X41" s="448">
        <v>7950</v>
      </c>
      <c r="Y41" s="445">
        <v>140</v>
      </c>
      <c r="Z41" s="449">
        <f t="shared" si="8"/>
        <v>0.88784273101984279</v>
      </c>
      <c r="AA41" s="450" t="str">
        <f>AA40</f>
        <v>M-002</v>
      </c>
      <c r="AR41" s="416"/>
      <c r="AS41" s="416"/>
      <c r="AT41" s="416"/>
      <c r="AU41" s="416"/>
      <c r="AV41" s="416"/>
      <c r="AW41" s="416"/>
      <c r="AX41" s="422"/>
      <c r="AY41" s="416"/>
      <c r="AZ41" s="416"/>
    </row>
    <row r="42" spans="1:52" ht="30" customHeight="1" x14ac:dyDescent="0.25">
      <c r="A42" s="416"/>
      <c r="B42" s="443" t="s">
        <v>214</v>
      </c>
      <c r="C42" s="507">
        <f t="shared" si="9"/>
        <v>0</v>
      </c>
      <c r="D42" s="508">
        <f t="shared" si="10"/>
        <v>0</v>
      </c>
      <c r="E42" s="509">
        <f t="shared" si="11"/>
        <v>0</v>
      </c>
      <c r="F42" s="793"/>
      <c r="G42" s="510">
        <v>20</v>
      </c>
      <c r="H42" s="510">
        <f t="shared" si="12"/>
        <v>0</v>
      </c>
      <c r="I42" s="510">
        <f t="shared" si="13"/>
        <v>0</v>
      </c>
      <c r="J42" s="511">
        <f t="shared" si="14"/>
        <v>0</v>
      </c>
      <c r="K42" s="497"/>
      <c r="L42" s="422"/>
      <c r="M42" s="422"/>
      <c r="N42" s="444" t="s">
        <v>129</v>
      </c>
      <c r="O42" s="445" t="s">
        <v>116</v>
      </c>
      <c r="P42" s="445" t="s">
        <v>108</v>
      </c>
      <c r="Q42" s="445">
        <v>11119515</v>
      </c>
      <c r="R42" s="445">
        <v>1</v>
      </c>
      <c r="S42" s="445" t="s">
        <v>249</v>
      </c>
      <c r="T42" s="446">
        <v>43252</v>
      </c>
      <c r="U42" s="445">
        <v>1000</v>
      </c>
      <c r="V42" s="445">
        <v>1.9</v>
      </c>
      <c r="W42" s="445">
        <v>1.6</v>
      </c>
      <c r="X42" s="448">
        <v>7950</v>
      </c>
      <c r="Y42" s="445">
        <v>140</v>
      </c>
      <c r="Z42" s="449">
        <f t="shared" si="8"/>
        <v>0.88784273101984279</v>
      </c>
      <c r="AA42" s="450" t="s">
        <v>158</v>
      </c>
      <c r="AR42" s="416"/>
      <c r="AS42" s="416"/>
      <c r="AT42" s="416"/>
      <c r="AU42" s="416"/>
      <c r="AV42" s="416"/>
      <c r="AW42" s="416"/>
      <c r="AX42" s="422"/>
      <c r="AY42" s="416"/>
      <c r="AZ42" s="416"/>
    </row>
    <row r="43" spans="1:52" ht="30" customHeight="1" x14ac:dyDescent="0.25">
      <c r="A43" s="416"/>
      <c r="B43" s="451" t="s">
        <v>215</v>
      </c>
      <c r="C43" s="507">
        <f t="shared" si="9"/>
        <v>0</v>
      </c>
      <c r="D43" s="508">
        <f t="shared" si="10"/>
        <v>0</v>
      </c>
      <c r="E43" s="509">
        <f t="shared" si="11"/>
        <v>0</v>
      </c>
      <c r="F43" s="793"/>
      <c r="G43" s="510">
        <v>20</v>
      </c>
      <c r="H43" s="510">
        <f t="shared" si="12"/>
        <v>0</v>
      </c>
      <c r="I43" s="510">
        <f t="shared" si="13"/>
        <v>0</v>
      </c>
      <c r="J43" s="511">
        <f t="shared" si="14"/>
        <v>0</v>
      </c>
      <c r="K43" s="497"/>
      <c r="L43" s="422"/>
      <c r="M43" s="422"/>
      <c r="N43" s="444" t="s">
        <v>130</v>
      </c>
      <c r="O43" s="445" t="s">
        <v>116</v>
      </c>
      <c r="P43" s="445" t="s">
        <v>108</v>
      </c>
      <c r="Q43" s="445">
        <v>11119515</v>
      </c>
      <c r="R43" s="445">
        <v>2</v>
      </c>
      <c r="S43" s="445" t="s">
        <v>249</v>
      </c>
      <c r="T43" s="446">
        <v>43252</v>
      </c>
      <c r="U43" s="445">
        <v>2000</v>
      </c>
      <c r="V43" s="459">
        <v>1.9</v>
      </c>
      <c r="W43" s="459">
        <v>3</v>
      </c>
      <c r="X43" s="448">
        <v>7950</v>
      </c>
      <c r="Y43" s="445">
        <v>140</v>
      </c>
      <c r="Z43" s="449">
        <f t="shared" si="8"/>
        <v>0.88784273101984279</v>
      </c>
      <c r="AA43" s="450" t="s">
        <v>158</v>
      </c>
      <c r="AR43" s="416"/>
      <c r="AS43" s="416"/>
      <c r="AT43" s="416"/>
      <c r="AU43" s="416"/>
      <c r="AV43" s="416"/>
      <c r="AW43" s="416"/>
      <c r="AX43" s="416"/>
      <c r="AY43" s="416"/>
      <c r="AZ43" s="416"/>
    </row>
    <row r="44" spans="1:52" ht="30" customHeight="1" x14ac:dyDescent="0.25">
      <c r="A44" s="416"/>
      <c r="B44" s="443" t="s">
        <v>216</v>
      </c>
      <c r="C44" s="507">
        <f t="shared" si="9"/>
        <v>0</v>
      </c>
      <c r="D44" s="508">
        <f t="shared" si="10"/>
        <v>0</v>
      </c>
      <c r="E44" s="509">
        <f t="shared" si="11"/>
        <v>0</v>
      </c>
      <c r="F44" s="793"/>
      <c r="G44" s="510">
        <v>50</v>
      </c>
      <c r="H44" s="510">
        <f t="shared" si="12"/>
        <v>0</v>
      </c>
      <c r="I44" s="510">
        <f t="shared" si="13"/>
        <v>0</v>
      </c>
      <c r="J44" s="511">
        <f t="shared" si="14"/>
        <v>0</v>
      </c>
      <c r="K44" s="497"/>
      <c r="L44" s="422"/>
      <c r="M44" s="422"/>
      <c r="N44" s="444" t="s">
        <v>131</v>
      </c>
      <c r="O44" s="445" t="s">
        <v>116</v>
      </c>
      <c r="P44" s="445" t="s">
        <v>108</v>
      </c>
      <c r="Q44" s="445">
        <v>11119515</v>
      </c>
      <c r="R44" s="445" t="s">
        <v>104</v>
      </c>
      <c r="S44" s="445" t="s">
        <v>249</v>
      </c>
      <c r="T44" s="446">
        <v>43252</v>
      </c>
      <c r="U44" s="445">
        <v>2000</v>
      </c>
      <c r="V44" s="459">
        <v>2.1</v>
      </c>
      <c r="W44" s="459">
        <v>3</v>
      </c>
      <c r="X44" s="448">
        <v>7950</v>
      </c>
      <c r="Y44" s="445">
        <v>140</v>
      </c>
      <c r="Z44" s="449">
        <f t="shared" si="8"/>
        <v>0.88784273101984279</v>
      </c>
      <c r="AA44" s="450" t="str">
        <f>AA43</f>
        <v>M-002</v>
      </c>
      <c r="AR44" s="416"/>
      <c r="AS44" s="416"/>
      <c r="AT44" s="416"/>
      <c r="AU44" s="416"/>
      <c r="AV44" s="416"/>
      <c r="AW44" s="416"/>
      <c r="AX44" s="416"/>
      <c r="AY44" s="416"/>
      <c r="AZ44" s="416"/>
    </row>
    <row r="45" spans="1:52" ht="30" customHeight="1" thickBot="1" x14ac:dyDescent="0.3">
      <c r="A45" s="416"/>
      <c r="B45" s="443" t="s">
        <v>217</v>
      </c>
      <c r="C45" s="507">
        <f t="shared" si="9"/>
        <v>0</v>
      </c>
      <c r="D45" s="508">
        <f t="shared" si="10"/>
        <v>0</v>
      </c>
      <c r="E45" s="509">
        <f t="shared" si="11"/>
        <v>0</v>
      </c>
      <c r="F45" s="793"/>
      <c r="G45" s="510">
        <v>100</v>
      </c>
      <c r="H45" s="510">
        <f t="shared" si="12"/>
        <v>0</v>
      </c>
      <c r="I45" s="510">
        <f t="shared" si="13"/>
        <v>0</v>
      </c>
      <c r="J45" s="511">
        <f t="shared" si="14"/>
        <v>0</v>
      </c>
      <c r="K45" s="497"/>
      <c r="L45" s="422"/>
      <c r="M45" s="422"/>
      <c r="N45" s="463" t="s">
        <v>132</v>
      </c>
      <c r="O45" s="464" t="s">
        <v>116</v>
      </c>
      <c r="P45" s="464" t="s">
        <v>108</v>
      </c>
      <c r="Q45" s="464">
        <v>11119515</v>
      </c>
      <c r="R45" s="464">
        <v>5</v>
      </c>
      <c r="S45" s="464" t="s">
        <v>249</v>
      </c>
      <c r="T45" s="512">
        <v>43252</v>
      </c>
      <c r="U45" s="464">
        <v>5000</v>
      </c>
      <c r="V45" s="464">
        <v>5.8</v>
      </c>
      <c r="W45" s="466">
        <v>8</v>
      </c>
      <c r="X45" s="467">
        <v>7950</v>
      </c>
      <c r="Y45" s="464">
        <v>140</v>
      </c>
      <c r="Z45" s="513">
        <f t="shared" si="8"/>
        <v>0.88784273101984279</v>
      </c>
      <c r="AA45" s="468" t="s">
        <v>158</v>
      </c>
      <c r="AR45" s="416"/>
      <c r="AS45" s="416"/>
      <c r="AT45" s="416"/>
      <c r="AU45" s="416"/>
      <c r="AV45" s="416"/>
      <c r="AW45" s="416"/>
      <c r="AX45" s="416"/>
      <c r="AY45" s="416"/>
      <c r="AZ45" s="416"/>
    </row>
    <row r="46" spans="1:52" ht="30" customHeight="1" x14ac:dyDescent="0.25">
      <c r="A46" s="416"/>
      <c r="B46" s="443" t="s">
        <v>218</v>
      </c>
      <c r="C46" s="507">
        <f t="shared" si="9"/>
        <v>0</v>
      </c>
      <c r="D46" s="508">
        <f t="shared" si="10"/>
        <v>0</v>
      </c>
      <c r="E46" s="509">
        <f t="shared" si="11"/>
        <v>0</v>
      </c>
      <c r="F46" s="793"/>
      <c r="G46" s="510">
        <v>200</v>
      </c>
      <c r="H46" s="510">
        <f t="shared" si="12"/>
        <v>0</v>
      </c>
      <c r="I46" s="510">
        <f t="shared" si="13"/>
        <v>0</v>
      </c>
      <c r="J46" s="511">
        <f t="shared" si="14"/>
        <v>0</v>
      </c>
      <c r="K46" s="497"/>
      <c r="L46" s="422"/>
      <c r="M46" s="422"/>
      <c r="N46" s="436" t="s">
        <v>197</v>
      </c>
      <c r="O46" s="437" t="s">
        <v>116</v>
      </c>
      <c r="P46" s="437" t="s">
        <v>107</v>
      </c>
      <c r="Q46" s="437" t="s">
        <v>113</v>
      </c>
      <c r="R46" s="437" t="s">
        <v>112</v>
      </c>
      <c r="S46" s="437" t="s">
        <v>248</v>
      </c>
      <c r="T46" s="438">
        <v>43228</v>
      </c>
      <c r="U46" s="437">
        <v>1</v>
      </c>
      <c r="V46" s="437">
        <v>0.04</v>
      </c>
      <c r="W46" s="514">
        <v>0.03</v>
      </c>
      <c r="X46" s="440">
        <v>7950</v>
      </c>
      <c r="Y46" s="437">
        <v>140</v>
      </c>
      <c r="Z46" s="441">
        <f t="shared" ref="Z46:Z61" si="15">(0.34848*((751.2+755.7)/2)-0.009*((48.4+57.9)/2)*EXP(0.0612*((19.5+20.7)/2)))/(273.15+((19.5+20.7)/2))</f>
        <v>0.88977157529109774</v>
      </c>
      <c r="AA46" s="442" t="s">
        <v>161</v>
      </c>
      <c r="AR46" s="416"/>
      <c r="AS46" s="416"/>
      <c r="AT46" s="416"/>
      <c r="AU46" s="416"/>
      <c r="AV46" s="416"/>
      <c r="AW46" s="416"/>
      <c r="AX46" s="416"/>
      <c r="AY46" s="416"/>
      <c r="AZ46" s="416"/>
    </row>
    <row r="47" spans="1:52" ht="30" customHeight="1" x14ac:dyDescent="0.25">
      <c r="A47" s="416"/>
      <c r="B47" s="451" t="s">
        <v>219</v>
      </c>
      <c r="C47" s="507">
        <f t="shared" si="9"/>
        <v>0</v>
      </c>
      <c r="D47" s="508">
        <f t="shared" si="10"/>
        <v>0</v>
      </c>
      <c r="E47" s="509">
        <f t="shared" si="11"/>
        <v>0</v>
      </c>
      <c r="F47" s="793"/>
      <c r="G47" s="510">
        <v>200</v>
      </c>
      <c r="H47" s="510">
        <f t="shared" si="12"/>
        <v>0</v>
      </c>
      <c r="I47" s="510">
        <f t="shared" si="13"/>
        <v>0</v>
      </c>
      <c r="J47" s="511">
        <f t="shared" si="14"/>
        <v>0</v>
      </c>
      <c r="K47" s="497"/>
      <c r="L47" s="422"/>
      <c r="M47" s="422"/>
      <c r="N47" s="444" t="s">
        <v>198</v>
      </c>
      <c r="O47" s="445" t="s">
        <v>116</v>
      </c>
      <c r="P47" s="445" t="s">
        <v>107</v>
      </c>
      <c r="Q47" s="445" t="s">
        <v>113</v>
      </c>
      <c r="R47" s="445" t="s">
        <v>112</v>
      </c>
      <c r="S47" s="445" t="s">
        <v>248</v>
      </c>
      <c r="T47" s="515">
        <v>43228</v>
      </c>
      <c r="U47" s="445">
        <v>2</v>
      </c>
      <c r="V47" s="445">
        <v>0.04</v>
      </c>
      <c r="W47" s="445">
        <v>0.04</v>
      </c>
      <c r="X47" s="448">
        <v>7950</v>
      </c>
      <c r="Y47" s="445">
        <v>140</v>
      </c>
      <c r="Z47" s="449">
        <f t="shared" si="15"/>
        <v>0.88977157529109774</v>
      </c>
      <c r="AA47" s="516" t="s">
        <v>161</v>
      </c>
      <c r="AR47" s="416"/>
      <c r="AS47" s="416"/>
      <c r="AT47" s="416"/>
      <c r="AU47" s="416"/>
      <c r="AV47" s="416"/>
      <c r="AW47" s="416"/>
      <c r="AX47" s="416"/>
      <c r="AY47" s="416"/>
      <c r="AZ47" s="416"/>
    </row>
    <row r="48" spans="1:52" ht="30" customHeight="1" x14ac:dyDescent="0.25">
      <c r="A48" s="416"/>
      <c r="B48" s="443" t="s">
        <v>220</v>
      </c>
      <c r="C48" s="507">
        <f t="shared" si="9"/>
        <v>0</v>
      </c>
      <c r="D48" s="508">
        <f t="shared" si="10"/>
        <v>0</v>
      </c>
      <c r="E48" s="509">
        <f t="shared" si="11"/>
        <v>0</v>
      </c>
      <c r="F48" s="793"/>
      <c r="G48" s="510">
        <v>500</v>
      </c>
      <c r="H48" s="510">
        <f t="shared" si="12"/>
        <v>0</v>
      </c>
      <c r="I48" s="510">
        <f t="shared" si="13"/>
        <v>0</v>
      </c>
      <c r="J48" s="511">
        <f t="shared" si="14"/>
        <v>0</v>
      </c>
      <c r="K48" s="497"/>
      <c r="L48" s="422"/>
      <c r="M48" s="422"/>
      <c r="N48" s="444" t="s">
        <v>199</v>
      </c>
      <c r="O48" s="445" t="s">
        <v>116</v>
      </c>
      <c r="P48" s="445" t="s">
        <v>107</v>
      </c>
      <c r="Q48" s="445" t="s">
        <v>113</v>
      </c>
      <c r="R48" s="445" t="s">
        <v>114</v>
      </c>
      <c r="S48" s="445" t="s">
        <v>248</v>
      </c>
      <c r="T48" s="515">
        <v>43228</v>
      </c>
      <c r="U48" s="445">
        <v>2</v>
      </c>
      <c r="V48" s="445">
        <v>0.05</v>
      </c>
      <c r="W48" s="445">
        <v>0.04</v>
      </c>
      <c r="X48" s="448">
        <v>7950</v>
      </c>
      <c r="Y48" s="445">
        <v>140</v>
      </c>
      <c r="Z48" s="449">
        <f t="shared" si="15"/>
        <v>0.88977157529109774</v>
      </c>
      <c r="AA48" s="516" t="s">
        <v>161</v>
      </c>
      <c r="AR48" s="416"/>
      <c r="AS48" s="416"/>
      <c r="AT48" s="416"/>
      <c r="AU48" s="416"/>
      <c r="AV48" s="416"/>
      <c r="AW48" s="416"/>
      <c r="AX48" s="416"/>
      <c r="AY48" s="416"/>
      <c r="AZ48" s="416"/>
    </row>
    <row r="49" spans="1:52" ht="30" customHeight="1" x14ac:dyDescent="0.25">
      <c r="A49" s="416"/>
      <c r="B49" s="452" t="s">
        <v>162</v>
      </c>
      <c r="C49" s="507">
        <f t="shared" si="9"/>
        <v>0</v>
      </c>
      <c r="D49" s="508">
        <f t="shared" si="10"/>
        <v>0</v>
      </c>
      <c r="E49" s="509">
        <f t="shared" si="11"/>
        <v>0</v>
      </c>
      <c r="F49" s="793"/>
      <c r="G49" s="510">
        <v>1000</v>
      </c>
      <c r="H49" s="510">
        <f t="shared" si="12"/>
        <v>0</v>
      </c>
      <c r="I49" s="510">
        <f t="shared" si="13"/>
        <v>0</v>
      </c>
      <c r="J49" s="511">
        <f t="shared" si="14"/>
        <v>0</v>
      </c>
      <c r="K49" s="497"/>
      <c r="L49" s="422"/>
      <c r="M49" s="422"/>
      <c r="N49" s="444" t="s">
        <v>178</v>
      </c>
      <c r="O49" s="445" t="s">
        <v>116</v>
      </c>
      <c r="P49" s="445" t="s">
        <v>107</v>
      </c>
      <c r="Q49" s="445" t="s">
        <v>113</v>
      </c>
      <c r="R49" s="445" t="s">
        <v>112</v>
      </c>
      <c r="S49" s="445" t="s">
        <v>248</v>
      </c>
      <c r="T49" s="515">
        <v>43228</v>
      </c>
      <c r="U49" s="445">
        <v>5</v>
      </c>
      <c r="V49" s="445">
        <v>7.0000000000000007E-2</v>
      </c>
      <c r="W49" s="454">
        <v>0.05</v>
      </c>
      <c r="X49" s="448">
        <v>7840</v>
      </c>
      <c r="Y49" s="445">
        <v>140</v>
      </c>
      <c r="Z49" s="449">
        <f t="shared" si="15"/>
        <v>0.88977157529109774</v>
      </c>
      <c r="AA49" s="516" t="s">
        <v>161</v>
      </c>
      <c r="AR49" s="416"/>
      <c r="AS49" s="416"/>
      <c r="AT49" s="416"/>
      <c r="AU49" s="416"/>
      <c r="AV49" s="416"/>
      <c r="AW49" s="416"/>
      <c r="AX49" s="416"/>
      <c r="AY49" s="416"/>
      <c r="AZ49" s="416"/>
    </row>
    <row r="50" spans="1:52" ht="30" customHeight="1" x14ac:dyDescent="0.25">
      <c r="A50" s="416"/>
      <c r="B50" s="453" t="s">
        <v>163</v>
      </c>
      <c r="C50" s="507">
        <f t="shared" si="9"/>
        <v>0</v>
      </c>
      <c r="D50" s="508">
        <f t="shared" si="10"/>
        <v>0</v>
      </c>
      <c r="E50" s="509">
        <f t="shared" si="11"/>
        <v>0</v>
      </c>
      <c r="F50" s="793"/>
      <c r="G50" s="510">
        <v>2000</v>
      </c>
      <c r="H50" s="510">
        <f t="shared" si="12"/>
        <v>0</v>
      </c>
      <c r="I50" s="510">
        <f t="shared" si="13"/>
        <v>0</v>
      </c>
      <c r="J50" s="511">
        <f t="shared" si="14"/>
        <v>0</v>
      </c>
      <c r="K50" s="497"/>
      <c r="L50" s="422"/>
      <c r="M50" s="422"/>
      <c r="N50" s="444" t="s">
        <v>179</v>
      </c>
      <c r="O50" s="445" t="s">
        <v>116</v>
      </c>
      <c r="P50" s="445" t="s">
        <v>107</v>
      </c>
      <c r="Q50" s="445" t="s">
        <v>113</v>
      </c>
      <c r="R50" s="445" t="s">
        <v>112</v>
      </c>
      <c r="S50" s="445" t="s">
        <v>248</v>
      </c>
      <c r="T50" s="515">
        <v>43228</v>
      </c>
      <c r="U50" s="445">
        <v>10</v>
      </c>
      <c r="V50" s="445">
        <v>0.09</v>
      </c>
      <c r="W50" s="445">
        <v>0.06</v>
      </c>
      <c r="X50" s="448">
        <v>7840</v>
      </c>
      <c r="Y50" s="445">
        <v>140</v>
      </c>
      <c r="Z50" s="449">
        <f t="shared" si="15"/>
        <v>0.88977157529109774</v>
      </c>
      <c r="AA50" s="516" t="s">
        <v>161</v>
      </c>
      <c r="AR50" s="416"/>
      <c r="AS50" s="416"/>
      <c r="AT50" s="416"/>
      <c r="AU50" s="416"/>
      <c r="AV50" s="416"/>
      <c r="AW50" s="416"/>
      <c r="AX50" s="416"/>
      <c r="AY50" s="416"/>
      <c r="AZ50" s="416"/>
    </row>
    <row r="51" spans="1:52" ht="30" customHeight="1" x14ac:dyDescent="0.25">
      <c r="A51" s="416"/>
      <c r="B51" s="455" t="s">
        <v>221</v>
      </c>
      <c r="C51" s="507">
        <f t="shared" si="9"/>
        <v>0</v>
      </c>
      <c r="D51" s="508">
        <f t="shared" si="10"/>
        <v>0</v>
      </c>
      <c r="E51" s="509">
        <f t="shared" si="11"/>
        <v>0</v>
      </c>
      <c r="F51" s="793"/>
      <c r="G51" s="510">
        <v>2000</v>
      </c>
      <c r="H51" s="510">
        <f t="shared" si="12"/>
        <v>0</v>
      </c>
      <c r="I51" s="510">
        <f t="shared" si="13"/>
        <v>0</v>
      </c>
      <c r="J51" s="511">
        <f t="shared" si="14"/>
        <v>0</v>
      </c>
      <c r="K51" s="497"/>
      <c r="L51" s="422"/>
      <c r="M51" s="422"/>
      <c r="N51" s="444" t="s">
        <v>180</v>
      </c>
      <c r="O51" s="445" t="s">
        <v>116</v>
      </c>
      <c r="P51" s="445" t="s">
        <v>107</v>
      </c>
      <c r="Q51" s="445" t="s">
        <v>113</v>
      </c>
      <c r="R51" s="445" t="s">
        <v>112</v>
      </c>
      <c r="S51" s="445" t="s">
        <v>248</v>
      </c>
      <c r="T51" s="515">
        <v>43228</v>
      </c>
      <c r="U51" s="445">
        <v>20</v>
      </c>
      <c r="V51" s="445">
        <v>0.11</v>
      </c>
      <c r="W51" s="445">
        <v>0.08</v>
      </c>
      <c r="X51" s="448">
        <v>7840</v>
      </c>
      <c r="Y51" s="445">
        <v>140</v>
      </c>
      <c r="Z51" s="449">
        <f t="shared" si="15"/>
        <v>0.88977157529109774</v>
      </c>
      <c r="AA51" s="516" t="s">
        <v>161</v>
      </c>
      <c r="AR51" s="416"/>
      <c r="AS51" s="416"/>
      <c r="AT51" s="416"/>
      <c r="AU51" s="416"/>
      <c r="AV51" s="416"/>
      <c r="AW51" s="416"/>
      <c r="AX51" s="416"/>
      <c r="AY51" s="416"/>
      <c r="AZ51" s="416"/>
    </row>
    <row r="52" spans="1:52" ht="30" customHeight="1" x14ac:dyDescent="0.25">
      <c r="A52" s="416"/>
      <c r="B52" s="456" t="s">
        <v>164</v>
      </c>
      <c r="C52" s="507">
        <f t="shared" si="9"/>
        <v>0</v>
      </c>
      <c r="D52" s="508">
        <f t="shared" si="10"/>
        <v>0</v>
      </c>
      <c r="E52" s="509">
        <f t="shared" si="11"/>
        <v>0</v>
      </c>
      <c r="F52" s="793"/>
      <c r="G52" s="510">
        <v>5000</v>
      </c>
      <c r="H52" s="510">
        <f t="shared" si="12"/>
        <v>0</v>
      </c>
      <c r="I52" s="510">
        <f t="shared" si="13"/>
        <v>0</v>
      </c>
      <c r="J52" s="511">
        <f t="shared" si="14"/>
        <v>0</v>
      </c>
      <c r="K52" s="497"/>
      <c r="L52" s="422"/>
      <c r="M52" s="422"/>
      <c r="N52" s="444" t="s">
        <v>181</v>
      </c>
      <c r="O52" s="445" t="s">
        <v>116</v>
      </c>
      <c r="P52" s="445" t="s">
        <v>107</v>
      </c>
      <c r="Q52" s="445" t="s">
        <v>113</v>
      </c>
      <c r="R52" s="445" t="s">
        <v>114</v>
      </c>
      <c r="S52" s="445" t="s">
        <v>248</v>
      </c>
      <c r="T52" s="515">
        <v>43228</v>
      </c>
      <c r="U52" s="445">
        <v>20</v>
      </c>
      <c r="V52" s="454">
        <v>0.1</v>
      </c>
      <c r="W52" s="445">
        <v>0.08</v>
      </c>
      <c r="X52" s="448">
        <v>7840</v>
      </c>
      <c r="Y52" s="445">
        <v>140</v>
      </c>
      <c r="Z52" s="449">
        <f t="shared" si="15"/>
        <v>0.88977157529109774</v>
      </c>
      <c r="AA52" s="516" t="s">
        <v>161</v>
      </c>
      <c r="AR52" s="416"/>
      <c r="AS52" s="416"/>
      <c r="AT52" s="416"/>
      <c r="AU52" s="416"/>
      <c r="AV52" s="416"/>
      <c r="AW52" s="416"/>
      <c r="AX52" s="416"/>
      <c r="AY52" s="416"/>
      <c r="AZ52" s="416"/>
    </row>
    <row r="53" spans="1:52" ht="30" customHeight="1" x14ac:dyDescent="0.25">
      <c r="A53" s="416"/>
      <c r="B53" s="457" t="s">
        <v>165</v>
      </c>
      <c r="C53" s="507">
        <f t="shared" si="9"/>
        <v>0</v>
      </c>
      <c r="D53" s="508">
        <f t="shared" si="10"/>
        <v>0</v>
      </c>
      <c r="E53" s="509">
        <f t="shared" si="11"/>
        <v>0</v>
      </c>
      <c r="F53" s="793"/>
      <c r="G53" s="510">
        <v>10000</v>
      </c>
      <c r="H53" s="510">
        <f t="shared" si="12"/>
        <v>0</v>
      </c>
      <c r="I53" s="510">
        <f t="shared" si="13"/>
        <v>0</v>
      </c>
      <c r="J53" s="511">
        <f t="shared" si="14"/>
        <v>0</v>
      </c>
      <c r="K53" s="497"/>
      <c r="L53" s="422"/>
      <c r="M53" s="422"/>
      <c r="N53" s="444" t="s">
        <v>182</v>
      </c>
      <c r="O53" s="445" t="s">
        <v>116</v>
      </c>
      <c r="P53" s="445" t="s">
        <v>107</v>
      </c>
      <c r="Q53" s="445" t="s">
        <v>113</v>
      </c>
      <c r="R53" s="445" t="s">
        <v>112</v>
      </c>
      <c r="S53" s="445" t="s">
        <v>248</v>
      </c>
      <c r="T53" s="515">
        <v>43228</v>
      </c>
      <c r="U53" s="445">
        <v>50</v>
      </c>
      <c r="V53" s="454">
        <v>0.1</v>
      </c>
      <c r="W53" s="454">
        <v>0.1</v>
      </c>
      <c r="X53" s="448">
        <v>7840</v>
      </c>
      <c r="Y53" s="445">
        <v>140</v>
      </c>
      <c r="Z53" s="449">
        <f t="shared" si="15"/>
        <v>0.88977157529109774</v>
      </c>
      <c r="AA53" s="516" t="s">
        <v>161</v>
      </c>
      <c r="AR53" s="416"/>
      <c r="AS53" s="416"/>
      <c r="AT53" s="416"/>
      <c r="AU53" s="416"/>
      <c r="AV53" s="416"/>
      <c r="AW53" s="416"/>
      <c r="AX53" s="416"/>
      <c r="AY53" s="416"/>
      <c r="AZ53" s="416"/>
    </row>
    <row r="54" spans="1:52" ht="30" customHeight="1" x14ac:dyDescent="0.25">
      <c r="A54" s="416"/>
      <c r="B54" s="458" t="s">
        <v>222</v>
      </c>
      <c r="C54" s="507">
        <f t="shared" si="9"/>
        <v>0</v>
      </c>
      <c r="D54" s="508">
        <f t="shared" si="10"/>
        <v>0</v>
      </c>
      <c r="E54" s="509">
        <f t="shared" si="11"/>
        <v>0</v>
      </c>
      <c r="F54" s="793"/>
      <c r="G54" s="510">
        <v>5000</v>
      </c>
      <c r="H54" s="510">
        <f t="shared" si="12"/>
        <v>0</v>
      </c>
      <c r="I54" s="510">
        <f t="shared" si="13"/>
        <v>0</v>
      </c>
      <c r="J54" s="511">
        <f t="shared" si="14"/>
        <v>0</v>
      </c>
      <c r="K54" s="497"/>
      <c r="L54" s="422"/>
      <c r="M54" s="422"/>
      <c r="N54" s="444" t="s">
        <v>183</v>
      </c>
      <c r="O54" s="445" t="s">
        <v>116</v>
      </c>
      <c r="P54" s="445" t="s">
        <v>107</v>
      </c>
      <c r="Q54" s="445" t="s">
        <v>113</v>
      </c>
      <c r="R54" s="445" t="s">
        <v>112</v>
      </c>
      <c r="S54" s="445" t="s">
        <v>248</v>
      </c>
      <c r="T54" s="515">
        <v>43228</v>
      </c>
      <c r="U54" s="445">
        <v>100</v>
      </c>
      <c r="V54" s="445">
        <v>0.12</v>
      </c>
      <c r="W54" s="445">
        <v>0.16</v>
      </c>
      <c r="X54" s="448">
        <v>7840</v>
      </c>
      <c r="Y54" s="445">
        <v>140</v>
      </c>
      <c r="Z54" s="449">
        <f t="shared" si="15"/>
        <v>0.88977157529109774</v>
      </c>
      <c r="AA54" s="516" t="s">
        <v>161</v>
      </c>
      <c r="AR54" s="416"/>
      <c r="AS54" s="416"/>
      <c r="AT54" s="416"/>
      <c r="AU54" s="416"/>
      <c r="AV54" s="416"/>
      <c r="AW54" s="416"/>
      <c r="AX54" s="416"/>
      <c r="AY54" s="416"/>
      <c r="AZ54" s="416"/>
    </row>
    <row r="55" spans="1:52" ht="30" customHeight="1" x14ac:dyDescent="0.25">
      <c r="A55" s="416"/>
      <c r="B55" s="460" t="s">
        <v>223</v>
      </c>
      <c r="C55" s="507">
        <f t="shared" si="9"/>
        <v>0</v>
      </c>
      <c r="D55" s="508">
        <f t="shared" si="10"/>
        <v>0</v>
      </c>
      <c r="E55" s="509">
        <f t="shared" si="11"/>
        <v>0</v>
      </c>
      <c r="F55" s="793"/>
      <c r="G55" s="510">
        <v>10000</v>
      </c>
      <c r="H55" s="510">
        <f t="shared" si="12"/>
        <v>0</v>
      </c>
      <c r="I55" s="510">
        <f t="shared" si="13"/>
        <v>0</v>
      </c>
      <c r="J55" s="511">
        <f t="shared" si="14"/>
        <v>0</v>
      </c>
      <c r="K55" s="497"/>
      <c r="L55" s="422"/>
      <c r="M55" s="422"/>
      <c r="N55" s="444" t="s">
        <v>184</v>
      </c>
      <c r="O55" s="445" t="s">
        <v>116</v>
      </c>
      <c r="P55" s="445" t="s">
        <v>107</v>
      </c>
      <c r="Q55" s="445" t="s">
        <v>113</v>
      </c>
      <c r="R55" s="445" t="s">
        <v>112</v>
      </c>
      <c r="S55" s="445" t="s">
        <v>248</v>
      </c>
      <c r="T55" s="515">
        <v>43228</v>
      </c>
      <c r="U55" s="445">
        <v>200</v>
      </c>
      <c r="V55" s="445">
        <v>0.3</v>
      </c>
      <c r="W55" s="445">
        <v>0.3</v>
      </c>
      <c r="X55" s="448">
        <v>7840</v>
      </c>
      <c r="Y55" s="445">
        <v>140</v>
      </c>
      <c r="Z55" s="449">
        <f t="shared" si="15"/>
        <v>0.88977157529109774</v>
      </c>
      <c r="AA55" s="516" t="s">
        <v>161</v>
      </c>
      <c r="AR55" s="416"/>
      <c r="AS55" s="416"/>
      <c r="AT55" s="416"/>
      <c r="AU55" s="416"/>
      <c r="AV55" s="416"/>
      <c r="AW55" s="416"/>
      <c r="AX55" s="416"/>
      <c r="AY55" s="416"/>
      <c r="AZ55" s="416"/>
    </row>
    <row r="56" spans="1:52" ht="30" customHeight="1" x14ac:dyDescent="0.25">
      <c r="A56" s="422"/>
      <c r="B56" s="460" t="s">
        <v>224</v>
      </c>
      <c r="C56" s="507">
        <f t="shared" si="9"/>
        <v>0</v>
      </c>
      <c r="D56" s="508">
        <f t="shared" si="10"/>
        <v>0</v>
      </c>
      <c r="E56" s="509">
        <f t="shared" si="11"/>
        <v>0</v>
      </c>
      <c r="F56" s="793"/>
      <c r="G56" s="517">
        <v>20000</v>
      </c>
      <c r="H56" s="510">
        <f>$H$37</f>
        <v>0</v>
      </c>
      <c r="I56" s="510">
        <f t="shared" si="13"/>
        <v>0</v>
      </c>
      <c r="J56" s="511">
        <f t="shared" si="14"/>
        <v>0</v>
      </c>
      <c r="K56" s="518"/>
      <c r="L56" s="422"/>
      <c r="M56" s="422"/>
      <c r="N56" s="444" t="s">
        <v>185</v>
      </c>
      <c r="O56" s="445" t="s">
        <v>116</v>
      </c>
      <c r="P56" s="445" t="s">
        <v>107</v>
      </c>
      <c r="Q56" s="445" t="s">
        <v>113</v>
      </c>
      <c r="R56" s="445" t="s">
        <v>114</v>
      </c>
      <c r="S56" s="445" t="s">
        <v>248</v>
      </c>
      <c r="T56" s="515">
        <v>43228</v>
      </c>
      <c r="U56" s="445">
        <v>200</v>
      </c>
      <c r="V56" s="445">
        <v>0.4</v>
      </c>
      <c r="W56" s="445">
        <v>0.3</v>
      </c>
      <c r="X56" s="448">
        <v>7840</v>
      </c>
      <c r="Y56" s="445">
        <v>140</v>
      </c>
      <c r="Z56" s="449">
        <f t="shared" si="15"/>
        <v>0.88977157529109774</v>
      </c>
      <c r="AA56" s="516" t="s">
        <v>161</v>
      </c>
      <c r="AR56" s="416"/>
      <c r="AS56" s="416"/>
      <c r="AT56" s="416"/>
      <c r="AU56" s="416"/>
      <c r="AV56" s="416"/>
      <c r="AW56" s="416"/>
      <c r="AX56" s="416"/>
      <c r="AY56" s="416"/>
      <c r="AZ56" s="416"/>
    </row>
    <row r="57" spans="1:52" ht="30" customHeight="1" x14ac:dyDescent="0.25">
      <c r="A57" s="422"/>
      <c r="B57" s="461" t="s">
        <v>195</v>
      </c>
      <c r="C57" s="507"/>
      <c r="D57" s="508"/>
      <c r="E57" s="509"/>
      <c r="F57" s="793"/>
      <c r="G57" s="510"/>
      <c r="H57" s="462"/>
      <c r="I57" s="462"/>
      <c r="J57" s="519"/>
      <c r="K57" s="520"/>
      <c r="L57" s="422"/>
      <c r="M57" s="422"/>
      <c r="N57" s="444" t="s">
        <v>186</v>
      </c>
      <c r="O57" s="445" t="s">
        <v>116</v>
      </c>
      <c r="P57" s="445" t="s">
        <v>107</v>
      </c>
      <c r="Q57" s="445" t="s">
        <v>113</v>
      </c>
      <c r="R57" s="445" t="s">
        <v>112</v>
      </c>
      <c r="S57" s="445" t="s">
        <v>248</v>
      </c>
      <c r="T57" s="515">
        <v>43228</v>
      </c>
      <c r="U57" s="445">
        <v>500</v>
      </c>
      <c r="V57" s="445">
        <v>0.9</v>
      </c>
      <c r="W57" s="445">
        <v>0.8</v>
      </c>
      <c r="X57" s="448">
        <v>7840</v>
      </c>
      <c r="Y57" s="445">
        <v>140</v>
      </c>
      <c r="Z57" s="449">
        <f t="shared" si="15"/>
        <v>0.88977157529109774</v>
      </c>
      <c r="AA57" s="516" t="s">
        <v>161</v>
      </c>
      <c r="AR57" s="416"/>
      <c r="AS57" s="416"/>
      <c r="AT57" s="416"/>
      <c r="AU57" s="416"/>
      <c r="AV57" s="416"/>
      <c r="AW57" s="416"/>
      <c r="AX57" s="416"/>
      <c r="AY57" s="416"/>
      <c r="AZ57" s="416"/>
    </row>
    <row r="58" spans="1:52" ht="30" customHeight="1" thickBot="1" x14ac:dyDescent="0.3">
      <c r="A58" s="422"/>
      <c r="B58" s="469"/>
      <c r="C58" s="521"/>
      <c r="D58" s="522"/>
      <c r="E58" s="523"/>
      <c r="F58" s="524"/>
      <c r="G58" s="525"/>
      <c r="H58" s="472"/>
      <c r="I58" s="472"/>
      <c r="J58" s="526"/>
      <c r="K58" s="497"/>
      <c r="L58" s="422"/>
      <c r="M58" s="422"/>
      <c r="N58" s="444" t="s">
        <v>187</v>
      </c>
      <c r="O58" s="445" t="s">
        <v>116</v>
      </c>
      <c r="P58" s="445" t="s">
        <v>107</v>
      </c>
      <c r="Q58" s="445" t="s">
        <v>113</v>
      </c>
      <c r="R58" s="445" t="s">
        <v>112</v>
      </c>
      <c r="S58" s="445" t="s">
        <v>248</v>
      </c>
      <c r="T58" s="515">
        <v>43228</v>
      </c>
      <c r="U58" s="445">
        <v>1000</v>
      </c>
      <c r="V58" s="459">
        <v>-0.5</v>
      </c>
      <c r="W58" s="445">
        <v>1.6</v>
      </c>
      <c r="X58" s="448">
        <v>7840</v>
      </c>
      <c r="Y58" s="445">
        <v>140</v>
      </c>
      <c r="Z58" s="449">
        <f t="shared" si="15"/>
        <v>0.88977157529109774</v>
      </c>
      <c r="AA58" s="516" t="s">
        <v>161</v>
      </c>
      <c r="AR58" s="416"/>
      <c r="AS58" s="416"/>
      <c r="AT58" s="416"/>
      <c r="AU58" s="416"/>
      <c r="AV58" s="416"/>
      <c r="AW58" s="416"/>
      <c r="AX58" s="416"/>
      <c r="AY58" s="416"/>
      <c r="AZ58" s="416"/>
    </row>
    <row r="59" spans="1:52" ht="30" customHeight="1" x14ac:dyDescent="0.25">
      <c r="A59" s="422"/>
      <c r="B59" s="422"/>
      <c r="C59" s="422"/>
      <c r="D59" s="422"/>
      <c r="E59" s="422"/>
      <c r="F59" s="422"/>
      <c r="G59" s="422"/>
      <c r="H59" s="422"/>
      <c r="I59" s="422"/>
      <c r="J59" s="422"/>
      <c r="K59" s="422"/>
      <c r="L59" s="422"/>
      <c r="N59" s="444" t="s">
        <v>188</v>
      </c>
      <c r="O59" s="445" t="s">
        <v>116</v>
      </c>
      <c r="P59" s="445" t="s">
        <v>107</v>
      </c>
      <c r="Q59" s="445" t="s">
        <v>113</v>
      </c>
      <c r="R59" s="445" t="s">
        <v>112</v>
      </c>
      <c r="S59" s="445" t="s">
        <v>248</v>
      </c>
      <c r="T59" s="515">
        <v>43228</v>
      </c>
      <c r="U59" s="445">
        <v>2000</v>
      </c>
      <c r="V59" s="459">
        <v>3.1</v>
      </c>
      <c r="W59" s="459">
        <v>3</v>
      </c>
      <c r="X59" s="448">
        <v>7840</v>
      </c>
      <c r="Y59" s="445">
        <v>140</v>
      </c>
      <c r="Z59" s="449">
        <f t="shared" si="15"/>
        <v>0.88977157529109774</v>
      </c>
      <c r="AA59" s="516" t="s">
        <v>161</v>
      </c>
      <c r="AR59" s="416"/>
      <c r="AS59" s="416"/>
      <c r="AT59" s="416"/>
      <c r="AU59" s="416"/>
      <c r="AV59" s="416"/>
      <c r="AW59" s="416"/>
      <c r="AX59" s="416"/>
      <c r="AY59" s="416"/>
      <c r="AZ59" s="416"/>
    </row>
    <row r="60" spans="1:52" ht="30" customHeight="1" x14ac:dyDescent="0.25">
      <c r="A60" s="422"/>
      <c r="B60" s="422"/>
      <c r="C60" s="422"/>
      <c r="D60" s="422"/>
      <c r="E60" s="422"/>
      <c r="F60" s="422"/>
      <c r="G60" s="422"/>
      <c r="H60" s="422"/>
      <c r="I60" s="422"/>
      <c r="J60" s="422"/>
      <c r="K60" s="422"/>
      <c r="L60" s="422"/>
      <c r="N60" s="444" t="s">
        <v>189</v>
      </c>
      <c r="O60" s="445" t="s">
        <v>116</v>
      </c>
      <c r="P60" s="445" t="s">
        <v>107</v>
      </c>
      <c r="Q60" s="445" t="s">
        <v>113</v>
      </c>
      <c r="R60" s="445" t="s">
        <v>114</v>
      </c>
      <c r="S60" s="445" t="s">
        <v>248</v>
      </c>
      <c r="T60" s="527">
        <v>43228</v>
      </c>
      <c r="U60" s="445">
        <v>2000</v>
      </c>
      <c r="V60" s="445">
        <v>3.2</v>
      </c>
      <c r="W60" s="459">
        <v>3</v>
      </c>
      <c r="X60" s="448">
        <v>7840</v>
      </c>
      <c r="Y60" s="445">
        <v>140</v>
      </c>
      <c r="Z60" s="449">
        <f t="shared" si="15"/>
        <v>0.88977157529109774</v>
      </c>
      <c r="AA60" s="528" t="s">
        <v>161</v>
      </c>
      <c r="AP60" s="416"/>
      <c r="AQ60" s="418"/>
      <c r="AR60" s="416"/>
      <c r="AS60" s="416"/>
      <c r="AT60" s="416"/>
      <c r="AU60" s="416"/>
      <c r="AV60" s="416"/>
      <c r="AW60" s="416"/>
      <c r="AX60" s="416"/>
      <c r="AY60" s="416"/>
      <c r="AZ60" s="416"/>
    </row>
    <row r="61" spans="1:52" ht="30" customHeight="1" thickBot="1" x14ac:dyDescent="0.3">
      <c r="A61" s="422"/>
      <c r="B61" s="422"/>
      <c r="C61" s="422"/>
      <c r="D61" s="422"/>
      <c r="E61" s="422"/>
      <c r="F61" s="422"/>
      <c r="G61" s="422"/>
      <c r="H61" s="422"/>
      <c r="I61" s="422"/>
      <c r="J61" s="422"/>
      <c r="K61" s="422"/>
      <c r="L61" s="422"/>
      <c r="N61" s="463" t="s">
        <v>190</v>
      </c>
      <c r="O61" s="464" t="s">
        <v>116</v>
      </c>
      <c r="P61" s="464" t="s">
        <v>107</v>
      </c>
      <c r="Q61" s="464" t="s">
        <v>113</v>
      </c>
      <c r="R61" s="464" t="s">
        <v>112</v>
      </c>
      <c r="S61" s="529" t="s">
        <v>248</v>
      </c>
      <c r="T61" s="465">
        <v>43228</v>
      </c>
      <c r="U61" s="530">
        <v>5000</v>
      </c>
      <c r="V61" s="464">
        <v>7.9</v>
      </c>
      <c r="W61" s="466">
        <v>8</v>
      </c>
      <c r="X61" s="467">
        <v>7840</v>
      </c>
      <c r="Y61" s="464">
        <v>140</v>
      </c>
      <c r="Z61" s="118">
        <f t="shared" si="15"/>
        <v>0.88977157529109774</v>
      </c>
      <c r="AA61" s="468" t="s">
        <v>161</v>
      </c>
      <c r="AP61" s="416"/>
      <c r="AQ61" s="418"/>
      <c r="AR61" s="416"/>
      <c r="AS61" s="416"/>
      <c r="AT61" s="416"/>
      <c r="AU61" s="416"/>
      <c r="AV61" s="416"/>
      <c r="AW61" s="416"/>
      <c r="AX61" s="416"/>
      <c r="AY61" s="416"/>
      <c r="AZ61" s="416"/>
    </row>
    <row r="62" spans="1:52" ht="30" customHeight="1" x14ac:dyDescent="0.25">
      <c r="A62" s="422"/>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16"/>
      <c r="AD62" s="422"/>
      <c r="AE62" s="422"/>
      <c r="AF62" s="422"/>
      <c r="AG62" s="422"/>
      <c r="AH62" s="422"/>
      <c r="AI62" s="422"/>
      <c r="AJ62" s="422"/>
      <c r="AK62" s="422"/>
      <c r="AL62" s="422"/>
      <c r="AM62" s="422"/>
      <c r="AN62" s="433"/>
      <c r="AO62" s="433"/>
      <c r="AP62" s="418"/>
      <c r="AQ62" s="418"/>
      <c r="AR62" s="416"/>
      <c r="AS62" s="416"/>
      <c r="AT62" s="416"/>
      <c r="AU62" s="416"/>
      <c r="AV62" s="416"/>
      <c r="AW62" s="416"/>
      <c r="AX62" s="416"/>
      <c r="AY62" s="416"/>
      <c r="AZ62" s="416"/>
    </row>
    <row r="63" spans="1:52" ht="30" customHeight="1" thickBot="1" x14ac:dyDescent="0.25">
      <c r="A63" s="422"/>
      <c r="B63" s="422"/>
      <c r="C63" s="422"/>
      <c r="D63" s="531"/>
      <c r="E63" s="531"/>
      <c r="F63" s="531"/>
      <c r="G63" s="531"/>
      <c r="H63" s="531"/>
      <c r="I63" s="531"/>
      <c r="J63" s="531"/>
      <c r="K63" s="531"/>
      <c r="L63" s="531"/>
      <c r="M63" s="531"/>
      <c r="N63" s="531"/>
      <c r="O63" s="531"/>
      <c r="P63" s="531"/>
      <c r="Q63" s="531"/>
      <c r="R63" s="531"/>
      <c r="S63" s="531"/>
      <c r="T63" s="422"/>
      <c r="U63" s="422"/>
      <c r="V63" s="422"/>
      <c r="AB63" s="422"/>
      <c r="AC63" s="422"/>
      <c r="AD63" s="422"/>
      <c r="AE63" s="422"/>
      <c r="AF63" s="422"/>
      <c r="AG63" s="422"/>
      <c r="AH63" s="422"/>
      <c r="AI63" s="422"/>
      <c r="AJ63" s="422"/>
      <c r="AK63" s="422"/>
      <c r="AL63" s="422"/>
      <c r="AM63" s="422"/>
      <c r="AN63" s="422"/>
      <c r="AO63" s="422"/>
      <c r="AP63" s="422"/>
      <c r="AQ63" s="422"/>
      <c r="AR63" s="422"/>
      <c r="AS63" s="422"/>
      <c r="AT63" s="422"/>
      <c r="AU63" s="422"/>
      <c r="AV63" s="416"/>
      <c r="AW63" s="416"/>
      <c r="AX63" s="416"/>
      <c r="AY63" s="416"/>
      <c r="AZ63" s="416"/>
    </row>
    <row r="64" spans="1:52" ht="30" customHeight="1" x14ac:dyDescent="0.25">
      <c r="A64" s="1168" t="s">
        <v>316</v>
      </c>
      <c r="B64" s="1169"/>
      <c r="C64" s="1169"/>
      <c r="D64" s="1169"/>
      <c r="E64" s="1169"/>
      <c r="F64" s="1169"/>
      <c r="G64" s="1169"/>
      <c r="H64" s="1169"/>
      <c r="I64" s="1169"/>
      <c r="J64" s="1169"/>
      <c r="K64" s="1169"/>
      <c r="L64" s="1169"/>
      <c r="M64" s="1169"/>
      <c r="N64" s="1169"/>
      <c r="O64" s="1169"/>
      <c r="P64" s="1169"/>
      <c r="Q64" s="1169"/>
      <c r="R64" s="1169"/>
      <c r="S64" s="1170"/>
      <c r="T64" s="422"/>
      <c r="V64" s="1043" t="s">
        <v>317</v>
      </c>
      <c r="W64" s="1044"/>
      <c r="X64" s="1044"/>
      <c r="Y64" s="1044"/>
      <c r="Z64" s="1045"/>
      <c r="AE64" s="422"/>
      <c r="AF64" s="422"/>
      <c r="AL64" s="422"/>
      <c r="AM64" s="422"/>
      <c r="AN64" s="422"/>
      <c r="AO64" s="422"/>
      <c r="AP64" s="422"/>
      <c r="AQ64" s="422"/>
      <c r="AR64" s="422"/>
      <c r="AS64" s="422"/>
      <c r="AT64" s="422"/>
      <c r="AU64" s="422"/>
      <c r="AV64" s="416"/>
      <c r="AW64" s="416"/>
      <c r="AX64" s="416"/>
      <c r="AY64" s="416"/>
      <c r="AZ64" s="416"/>
    </row>
    <row r="65" spans="1:52" ht="30" customHeight="1" thickBot="1" x14ac:dyDescent="0.3">
      <c r="A65" s="1171"/>
      <c r="B65" s="1172"/>
      <c r="C65" s="1172"/>
      <c r="D65" s="1172"/>
      <c r="E65" s="1172"/>
      <c r="F65" s="1172"/>
      <c r="G65" s="1172"/>
      <c r="H65" s="1172"/>
      <c r="I65" s="1172"/>
      <c r="J65" s="1172"/>
      <c r="K65" s="1172"/>
      <c r="L65" s="1172"/>
      <c r="M65" s="1172"/>
      <c r="N65" s="1172"/>
      <c r="O65" s="1172"/>
      <c r="P65" s="1172"/>
      <c r="Q65" s="1172"/>
      <c r="R65" s="1172"/>
      <c r="S65" s="1173"/>
      <c r="T65" s="422"/>
      <c r="V65" s="1046"/>
      <c r="W65" s="1047"/>
      <c r="X65" s="1047"/>
      <c r="Y65" s="1047"/>
      <c r="Z65" s="1048"/>
      <c r="AL65" s="422"/>
      <c r="AM65" s="422"/>
      <c r="AN65" s="422"/>
      <c r="AO65" s="422"/>
      <c r="AP65" s="422"/>
      <c r="AQ65" s="422"/>
      <c r="AR65" s="422"/>
      <c r="AS65" s="422"/>
      <c r="AT65" s="422"/>
      <c r="AU65" s="422"/>
      <c r="AV65" s="416"/>
      <c r="AW65" s="416"/>
      <c r="AX65" s="416"/>
      <c r="AY65" s="416"/>
      <c r="AZ65" s="416"/>
    </row>
    <row r="66" spans="1:52" ht="30" customHeight="1" thickBot="1" x14ac:dyDescent="0.3">
      <c r="A66" s="1156" t="s">
        <v>411</v>
      </c>
      <c r="B66" s="1157"/>
      <c r="C66" s="1157"/>
      <c r="D66" s="1157"/>
      <c r="E66" s="1157"/>
      <c r="F66" s="1157"/>
      <c r="G66" s="1157"/>
      <c r="H66" s="1157"/>
      <c r="I66" s="1157"/>
      <c r="J66" s="1157"/>
      <c r="K66" s="1157"/>
      <c r="L66" s="1157"/>
      <c r="M66" s="1157"/>
      <c r="N66" s="1157"/>
      <c r="O66" s="1157"/>
      <c r="P66" s="1157"/>
      <c r="Q66" s="1157"/>
      <c r="R66" s="1157"/>
      <c r="S66" s="1158"/>
      <c r="T66" s="422"/>
      <c r="V66" s="1150" t="s">
        <v>4</v>
      </c>
      <c r="W66" s="1152" t="s">
        <v>13</v>
      </c>
      <c r="X66" s="1152" t="s">
        <v>25</v>
      </c>
      <c r="Y66" s="1154" t="s">
        <v>412</v>
      </c>
      <c r="Z66" s="1130" t="s">
        <v>256</v>
      </c>
      <c r="AM66" s="422"/>
      <c r="AN66" s="422"/>
      <c r="AO66" s="422"/>
      <c r="AP66" s="422"/>
      <c r="AQ66" s="422"/>
      <c r="AR66" s="422"/>
      <c r="AS66" s="422"/>
      <c r="AT66" s="422"/>
      <c r="AU66" s="422"/>
      <c r="AV66" s="416"/>
      <c r="AW66" s="416"/>
      <c r="AX66" s="416"/>
      <c r="AY66" s="416"/>
      <c r="AZ66" s="416"/>
    </row>
    <row r="67" spans="1:52" ht="30" customHeight="1" thickBot="1" x14ac:dyDescent="0.25">
      <c r="A67" s="1159" t="s">
        <v>261</v>
      </c>
      <c r="B67" s="1160"/>
      <c r="C67" s="1132" t="s">
        <v>256</v>
      </c>
      <c r="D67" s="1132" t="s">
        <v>13</v>
      </c>
      <c r="E67" s="1134" t="s">
        <v>170</v>
      </c>
      <c r="F67" s="1134" t="s">
        <v>171</v>
      </c>
      <c r="G67" s="1134" t="s">
        <v>172</v>
      </c>
      <c r="H67" s="1134" t="s">
        <v>173</v>
      </c>
      <c r="I67" s="1134" t="s">
        <v>174</v>
      </c>
      <c r="J67" s="1134" t="s">
        <v>175</v>
      </c>
      <c r="K67" s="1134" t="s">
        <v>18</v>
      </c>
      <c r="L67" s="1146" t="s">
        <v>176</v>
      </c>
      <c r="M67" s="532"/>
      <c r="N67" s="1148" t="s">
        <v>256</v>
      </c>
      <c r="O67" s="1136" t="s">
        <v>174</v>
      </c>
      <c r="P67" s="1137"/>
      <c r="Q67" s="1138"/>
      <c r="R67" s="1142" t="s">
        <v>18</v>
      </c>
      <c r="S67" s="1144" t="s">
        <v>176</v>
      </c>
      <c r="T67" s="422"/>
      <c r="V67" s="1151"/>
      <c r="W67" s="1153"/>
      <c r="X67" s="1153"/>
      <c r="Y67" s="1155"/>
      <c r="Z67" s="1131"/>
      <c r="AM67" s="422"/>
      <c r="AN67" s="422"/>
      <c r="AO67" s="422"/>
      <c r="AP67" s="422"/>
      <c r="AQ67" s="422"/>
      <c r="AR67" s="422"/>
      <c r="AS67" s="422"/>
      <c r="AT67" s="422"/>
      <c r="AU67" s="422"/>
      <c r="AV67" s="416"/>
      <c r="AW67" s="416"/>
      <c r="AX67" s="416"/>
      <c r="AY67" s="416"/>
      <c r="AZ67" s="416"/>
    </row>
    <row r="68" spans="1:52" ht="39.950000000000003" customHeight="1" thickBot="1" x14ac:dyDescent="0.25">
      <c r="A68" s="1161"/>
      <c r="B68" s="1162"/>
      <c r="C68" s="1133"/>
      <c r="D68" s="1133"/>
      <c r="E68" s="1135"/>
      <c r="F68" s="1135"/>
      <c r="G68" s="1135"/>
      <c r="H68" s="1135"/>
      <c r="I68" s="1135"/>
      <c r="J68" s="1135"/>
      <c r="K68" s="1135"/>
      <c r="L68" s="1147"/>
      <c r="M68" s="532"/>
      <c r="N68" s="1149"/>
      <c r="O68" s="1139"/>
      <c r="P68" s="1140"/>
      <c r="Q68" s="1141"/>
      <c r="R68" s="1143"/>
      <c r="S68" s="1145"/>
      <c r="T68" s="422"/>
      <c r="V68" s="533"/>
      <c r="W68" s="534"/>
      <c r="X68" s="534"/>
      <c r="Y68" s="534"/>
      <c r="Z68" s="535"/>
      <c r="AM68" s="422"/>
      <c r="AN68" s="422"/>
      <c r="AO68" s="422"/>
      <c r="AP68" s="422"/>
      <c r="AQ68" s="422"/>
      <c r="AR68" s="422"/>
      <c r="AS68" s="422"/>
      <c r="AT68" s="422"/>
      <c r="AU68" s="422"/>
      <c r="AV68" s="416"/>
      <c r="AW68" s="416"/>
      <c r="AX68" s="416"/>
      <c r="AY68" s="416"/>
      <c r="AZ68" s="416"/>
    </row>
    <row r="69" spans="1:52" ht="30" customHeight="1" thickBot="1" x14ac:dyDescent="0.25">
      <c r="A69" s="536"/>
      <c r="B69" s="537"/>
      <c r="C69" s="538"/>
      <c r="D69" s="539"/>
      <c r="E69" s="539"/>
      <c r="F69" s="539"/>
      <c r="G69" s="539"/>
      <c r="H69" s="539"/>
      <c r="I69" s="532"/>
      <c r="J69" s="532"/>
      <c r="K69" s="532"/>
      <c r="L69" s="532"/>
      <c r="M69" s="532"/>
      <c r="N69" s="536"/>
      <c r="O69" s="540"/>
      <c r="P69" s="540"/>
      <c r="Q69" s="540"/>
      <c r="R69" s="540"/>
      <c r="S69" s="541"/>
      <c r="V69" s="542">
        <v>1</v>
      </c>
      <c r="W69" s="543" t="s">
        <v>83</v>
      </c>
      <c r="X69" s="543">
        <v>31301284</v>
      </c>
      <c r="Y69" s="543">
        <v>1E-3</v>
      </c>
      <c r="Z69" s="544" t="s">
        <v>152</v>
      </c>
      <c r="AM69" s="422"/>
      <c r="AN69" s="422"/>
      <c r="AO69" s="422"/>
      <c r="AP69" s="422"/>
      <c r="AQ69" s="422"/>
      <c r="AR69" s="422"/>
      <c r="AS69" s="422"/>
      <c r="AT69" s="422"/>
      <c r="AU69" s="422"/>
      <c r="AV69" s="416"/>
      <c r="AW69" s="416"/>
      <c r="AX69" s="416"/>
      <c r="AY69" s="416"/>
      <c r="AZ69" s="416"/>
    </row>
    <row r="70" spans="1:52" ht="30" customHeight="1" x14ac:dyDescent="0.2">
      <c r="A70" s="1023" t="s">
        <v>227</v>
      </c>
      <c r="B70" s="1024"/>
      <c r="C70" s="1065" t="s">
        <v>206</v>
      </c>
      <c r="D70" s="1122" t="s">
        <v>177</v>
      </c>
      <c r="E70" s="1125" t="s">
        <v>228</v>
      </c>
      <c r="F70" s="545">
        <v>15.4</v>
      </c>
      <c r="G70" s="546">
        <v>0.1</v>
      </c>
      <c r="H70" s="547">
        <v>-0.1</v>
      </c>
      <c r="I70" s="546">
        <v>0.3</v>
      </c>
      <c r="J70" s="1128">
        <v>2</v>
      </c>
      <c r="K70" s="1129">
        <v>43606</v>
      </c>
      <c r="L70" s="1116" t="s">
        <v>345</v>
      </c>
      <c r="M70" s="532"/>
      <c r="N70" s="548"/>
      <c r="O70" s="549" t="s">
        <v>204</v>
      </c>
      <c r="P70" s="550" t="s">
        <v>229</v>
      </c>
      <c r="Q70" s="550" t="s">
        <v>205</v>
      </c>
      <c r="R70" s="1072" t="s">
        <v>347</v>
      </c>
      <c r="S70" s="1056" t="s">
        <v>346</v>
      </c>
      <c r="V70" s="542">
        <v>2</v>
      </c>
      <c r="W70" s="543" t="s">
        <v>108</v>
      </c>
      <c r="X70" s="543" t="s">
        <v>86</v>
      </c>
      <c r="Y70" s="543">
        <v>1.0000000000000001E-5</v>
      </c>
      <c r="Z70" s="544" t="s">
        <v>153</v>
      </c>
      <c r="AM70" s="422"/>
      <c r="AN70" s="422"/>
      <c r="AO70" s="422"/>
      <c r="AP70" s="422"/>
      <c r="AQ70" s="422"/>
      <c r="AR70" s="422"/>
      <c r="AS70" s="422"/>
      <c r="AT70" s="422"/>
      <c r="AU70" s="422"/>
      <c r="AV70" s="416"/>
      <c r="AW70" s="416"/>
      <c r="AX70" s="416"/>
      <c r="AY70" s="416"/>
      <c r="AZ70" s="416"/>
    </row>
    <row r="71" spans="1:52" ht="30" customHeight="1" x14ac:dyDescent="0.2">
      <c r="A71" s="1025"/>
      <c r="B71" s="1026"/>
      <c r="C71" s="1066"/>
      <c r="D71" s="1123"/>
      <c r="E71" s="1126"/>
      <c r="F71" s="551">
        <v>24.7</v>
      </c>
      <c r="G71" s="552">
        <v>0.1</v>
      </c>
      <c r="H71" s="553">
        <v>0</v>
      </c>
      <c r="I71" s="552">
        <v>0.3</v>
      </c>
      <c r="J71" s="1119"/>
      <c r="K71" s="1111"/>
      <c r="L71" s="1117"/>
      <c r="M71" s="532"/>
      <c r="N71" s="554" t="s">
        <v>230</v>
      </c>
      <c r="O71" s="555">
        <f>MAX(I70:I72)</f>
        <v>0.3</v>
      </c>
      <c r="P71" s="555">
        <f>MAX(I73:I75)</f>
        <v>1.7</v>
      </c>
      <c r="Q71" s="556">
        <f>MAX(I76:I78)</f>
        <v>0.31</v>
      </c>
      <c r="R71" s="1073"/>
      <c r="S71" s="1057"/>
      <c r="V71" s="542">
        <v>3</v>
      </c>
      <c r="W71" s="543" t="s">
        <v>83</v>
      </c>
      <c r="X71" s="543">
        <v>31301283</v>
      </c>
      <c r="Y71" s="557">
        <v>1E-3</v>
      </c>
      <c r="Z71" s="544" t="s">
        <v>154</v>
      </c>
      <c r="AM71" s="422"/>
      <c r="AN71" s="422"/>
      <c r="AO71" s="422"/>
      <c r="AP71" s="422"/>
      <c r="AQ71" s="422"/>
      <c r="AR71" s="422"/>
      <c r="AS71" s="422"/>
      <c r="AT71" s="422"/>
      <c r="AU71" s="422"/>
      <c r="AV71" s="416"/>
      <c r="AW71" s="416"/>
      <c r="AX71" s="416"/>
      <c r="AY71" s="416"/>
      <c r="AZ71" s="416"/>
    </row>
    <row r="72" spans="1:52" ht="30" customHeight="1" thickBot="1" x14ac:dyDescent="0.25">
      <c r="A72" s="1027"/>
      <c r="B72" s="1028"/>
      <c r="C72" s="1066"/>
      <c r="D72" s="1123"/>
      <c r="E72" s="1126"/>
      <c r="F72" s="558">
        <v>29.4</v>
      </c>
      <c r="G72" s="552">
        <v>0.1</v>
      </c>
      <c r="H72" s="553">
        <v>0</v>
      </c>
      <c r="I72" s="552">
        <v>0.3</v>
      </c>
      <c r="J72" s="1119"/>
      <c r="K72" s="1120"/>
      <c r="L72" s="1118"/>
      <c r="M72" s="532"/>
      <c r="N72" s="559"/>
      <c r="O72" s="560"/>
      <c r="P72" s="561"/>
      <c r="Q72" s="561"/>
      <c r="R72" s="1074"/>
      <c r="S72" s="1058"/>
      <c r="V72" s="542">
        <v>4</v>
      </c>
      <c r="W72" s="543" t="s">
        <v>83</v>
      </c>
      <c r="X72" s="543">
        <v>34508523</v>
      </c>
      <c r="Y72" s="543">
        <v>0.01</v>
      </c>
      <c r="Z72" s="544" t="s">
        <v>191</v>
      </c>
      <c r="AM72" s="422"/>
      <c r="AN72" s="422"/>
      <c r="AO72" s="422"/>
      <c r="AP72" s="422"/>
      <c r="AQ72" s="422"/>
      <c r="AR72" s="422"/>
      <c r="AS72" s="422"/>
      <c r="AT72" s="422"/>
      <c r="AU72" s="422"/>
      <c r="AV72" s="416"/>
      <c r="AW72" s="416"/>
      <c r="AX72" s="416"/>
      <c r="AY72" s="416"/>
      <c r="AZ72" s="416"/>
    </row>
    <row r="73" spans="1:52" ht="30" customHeight="1" x14ac:dyDescent="0.2">
      <c r="A73" s="1023" t="s">
        <v>231</v>
      </c>
      <c r="B73" s="1024"/>
      <c r="C73" s="1066"/>
      <c r="D73" s="1123"/>
      <c r="E73" s="1126"/>
      <c r="F73" s="551">
        <v>33.200000000000003</v>
      </c>
      <c r="G73" s="552">
        <v>0.1</v>
      </c>
      <c r="H73" s="552">
        <v>-3.2</v>
      </c>
      <c r="I73" s="552">
        <v>1.7</v>
      </c>
      <c r="J73" s="1119">
        <v>2</v>
      </c>
      <c r="K73" s="1110">
        <v>43608</v>
      </c>
      <c r="L73" s="1121" t="s">
        <v>342</v>
      </c>
      <c r="M73" s="532"/>
      <c r="N73" s="536"/>
      <c r="O73" s="532"/>
      <c r="P73" s="532"/>
      <c r="Q73" s="532"/>
      <c r="R73" s="532"/>
      <c r="S73" s="562"/>
      <c r="V73" s="542">
        <v>5</v>
      </c>
      <c r="W73" s="543" t="s">
        <v>83</v>
      </c>
      <c r="X73" s="543">
        <v>29605076</v>
      </c>
      <c r="Y73" s="563">
        <v>0.1</v>
      </c>
      <c r="Z73" s="544" t="s">
        <v>155</v>
      </c>
      <c r="AM73" s="422"/>
      <c r="AN73" s="422"/>
      <c r="AO73" s="422"/>
      <c r="AP73" s="422"/>
      <c r="AQ73" s="422"/>
      <c r="AR73" s="422"/>
      <c r="AS73" s="422"/>
      <c r="AT73" s="422"/>
      <c r="AU73" s="422"/>
      <c r="AV73" s="416"/>
      <c r="AW73" s="416"/>
      <c r="AX73" s="416"/>
      <c r="AY73" s="416"/>
      <c r="AZ73" s="416"/>
    </row>
    <row r="74" spans="1:52" ht="30" customHeight="1" thickBot="1" x14ac:dyDescent="0.25">
      <c r="A74" s="1025"/>
      <c r="B74" s="1026"/>
      <c r="C74" s="1066"/>
      <c r="D74" s="1123"/>
      <c r="E74" s="1126"/>
      <c r="F74" s="558">
        <v>51.2</v>
      </c>
      <c r="G74" s="552">
        <v>0.1</v>
      </c>
      <c r="H74" s="553">
        <v>-1.2</v>
      </c>
      <c r="I74" s="552">
        <v>1.7</v>
      </c>
      <c r="J74" s="1119"/>
      <c r="K74" s="1111"/>
      <c r="L74" s="1117"/>
      <c r="M74" s="532"/>
      <c r="N74" s="536"/>
      <c r="O74" s="532"/>
      <c r="P74" s="532"/>
      <c r="Q74" s="532"/>
      <c r="R74" s="532"/>
      <c r="S74" s="562"/>
      <c r="V74" s="564">
        <v>6</v>
      </c>
      <c r="W74" s="565" t="s">
        <v>83</v>
      </c>
      <c r="X74" s="565">
        <v>29605077</v>
      </c>
      <c r="Y74" s="565">
        <v>0.1</v>
      </c>
      <c r="Z74" s="566" t="s">
        <v>156</v>
      </c>
      <c r="AM74" s="422"/>
      <c r="AN74" s="422"/>
      <c r="AO74" s="422"/>
      <c r="AP74" s="422"/>
      <c r="AQ74" s="422"/>
      <c r="AR74" s="422"/>
      <c r="AS74" s="422"/>
      <c r="AT74" s="422"/>
      <c r="AU74" s="422"/>
      <c r="AV74" s="416"/>
      <c r="AW74" s="416"/>
      <c r="AX74" s="416"/>
      <c r="AY74" s="416"/>
      <c r="AZ74" s="416"/>
    </row>
    <row r="75" spans="1:52" ht="30" customHeight="1" thickBot="1" x14ac:dyDescent="0.25">
      <c r="A75" s="1027"/>
      <c r="B75" s="1028"/>
      <c r="C75" s="1066"/>
      <c r="D75" s="1123"/>
      <c r="E75" s="1126"/>
      <c r="F75" s="551">
        <v>77.2</v>
      </c>
      <c r="G75" s="552">
        <v>0.1</v>
      </c>
      <c r="H75" s="552">
        <v>2.8</v>
      </c>
      <c r="I75" s="552">
        <v>1.7</v>
      </c>
      <c r="J75" s="1119"/>
      <c r="K75" s="1120"/>
      <c r="L75" s="1118"/>
      <c r="M75" s="532"/>
      <c r="N75" s="536"/>
      <c r="O75" s="532"/>
      <c r="P75" s="532"/>
      <c r="Q75" s="532"/>
      <c r="R75" s="532"/>
      <c r="S75" s="562"/>
      <c r="AM75" s="422"/>
      <c r="AN75" s="422"/>
      <c r="AO75" s="422"/>
      <c r="AP75" s="422"/>
      <c r="AQ75" s="422"/>
      <c r="AR75" s="422"/>
      <c r="AS75" s="422"/>
      <c r="AT75" s="422"/>
      <c r="AU75" s="422"/>
      <c r="AV75" s="416"/>
      <c r="AW75" s="416"/>
      <c r="AX75" s="416"/>
      <c r="AY75" s="416"/>
      <c r="AZ75" s="416"/>
    </row>
    <row r="76" spans="1:52" ht="30" customHeight="1" thickBot="1" x14ac:dyDescent="0.25">
      <c r="A76" s="1023" t="s">
        <v>318</v>
      </c>
      <c r="B76" s="1024"/>
      <c r="C76" s="1066"/>
      <c r="D76" s="1123"/>
      <c r="E76" s="1126"/>
      <c r="F76" s="551">
        <v>698.2</v>
      </c>
      <c r="G76" s="552">
        <v>0.1</v>
      </c>
      <c r="H76" s="567">
        <v>-1</v>
      </c>
      <c r="I76" s="552">
        <v>9.2999999999999999E-2</v>
      </c>
      <c r="J76" s="1059">
        <v>2</v>
      </c>
      <c r="K76" s="1110">
        <v>43600</v>
      </c>
      <c r="L76" s="1113" t="s">
        <v>338</v>
      </c>
      <c r="M76" s="532"/>
      <c r="N76" s="536"/>
      <c r="O76" s="532"/>
      <c r="P76" s="532"/>
      <c r="Q76" s="532"/>
      <c r="R76" s="532"/>
      <c r="S76" s="562"/>
      <c r="AM76" s="422"/>
      <c r="AN76" s="422"/>
      <c r="AY76" s="416"/>
      <c r="AZ76" s="416"/>
    </row>
    <row r="77" spans="1:52" ht="30" customHeight="1" x14ac:dyDescent="0.2">
      <c r="A77" s="1025"/>
      <c r="B77" s="1026"/>
      <c r="C77" s="1066"/>
      <c r="D77" s="1123"/>
      <c r="E77" s="1126"/>
      <c r="F77" s="551">
        <v>798.4</v>
      </c>
      <c r="G77" s="552">
        <v>0.1</v>
      </c>
      <c r="H77" s="567">
        <v>-0.77</v>
      </c>
      <c r="I77" s="552">
        <v>0.14000000000000001</v>
      </c>
      <c r="J77" s="1060"/>
      <c r="K77" s="1111"/>
      <c r="L77" s="1114"/>
      <c r="M77" s="532"/>
      <c r="N77" s="536"/>
      <c r="O77" s="532"/>
      <c r="P77" s="532"/>
      <c r="Q77" s="532"/>
      <c r="R77" s="532"/>
      <c r="S77" s="562"/>
      <c r="V77" s="1043" t="s">
        <v>201</v>
      </c>
      <c r="W77" s="1044"/>
      <c r="X77" s="1045"/>
      <c r="AM77" s="422"/>
      <c r="AN77" s="422"/>
      <c r="AY77" s="416"/>
      <c r="AZ77" s="416"/>
    </row>
    <row r="78" spans="1:52" ht="30" customHeight="1" thickBot="1" x14ac:dyDescent="0.25">
      <c r="A78" s="1027"/>
      <c r="B78" s="1028"/>
      <c r="C78" s="1067"/>
      <c r="D78" s="1124"/>
      <c r="E78" s="1127"/>
      <c r="F78" s="568">
        <v>848.7</v>
      </c>
      <c r="G78" s="569">
        <v>0.1</v>
      </c>
      <c r="H78" s="570">
        <v>-0.78</v>
      </c>
      <c r="I78" s="569">
        <v>0.31</v>
      </c>
      <c r="J78" s="1061"/>
      <c r="K78" s="1112"/>
      <c r="L78" s="1115"/>
      <c r="M78" s="532"/>
      <c r="N78" s="536"/>
      <c r="O78" s="532"/>
      <c r="P78" s="532"/>
      <c r="Q78" s="532"/>
      <c r="R78" s="532"/>
      <c r="S78" s="562"/>
      <c r="V78" s="1046"/>
      <c r="W78" s="1047"/>
      <c r="X78" s="1048"/>
      <c r="AM78" s="422"/>
      <c r="AN78" s="422"/>
      <c r="AY78" s="416"/>
      <c r="AZ78" s="416"/>
    </row>
    <row r="79" spans="1:52" ht="30" customHeight="1" thickBot="1" x14ac:dyDescent="0.25">
      <c r="A79" s="536"/>
      <c r="B79" s="532"/>
      <c r="C79" s="532"/>
      <c r="D79" s="532"/>
      <c r="E79" s="532"/>
      <c r="F79" s="532"/>
      <c r="G79" s="532"/>
      <c r="H79" s="532"/>
      <c r="I79" s="532"/>
      <c r="J79" s="532"/>
      <c r="K79" s="532"/>
      <c r="L79" s="532"/>
      <c r="M79" s="532"/>
      <c r="N79" s="536"/>
      <c r="O79" s="532"/>
      <c r="P79" s="532"/>
      <c r="Q79" s="532"/>
      <c r="R79" s="532"/>
      <c r="S79" s="562"/>
      <c r="V79" s="1062" t="s">
        <v>253</v>
      </c>
      <c r="W79" s="1063"/>
      <c r="X79" s="1064"/>
      <c r="AM79" s="422"/>
      <c r="AN79" s="422"/>
      <c r="AY79" s="416"/>
      <c r="AZ79" s="416"/>
    </row>
    <row r="80" spans="1:52" ht="30" customHeight="1" x14ac:dyDescent="0.2">
      <c r="A80" s="1088" t="s">
        <v>227</v>
      </c>
      <c r="B80" s="1089"/>
      <c r="C80" s="1065" t="s">
        <v>232</v>
      </c>
      <c r="D80" s="1094" t="s">
        <v>177</v>
      </c>
      <c r="E80" s="1068">
        <v>19506160802033</v>
      </c>
      <c r="F80" s="547">
        <v>15.5</v>
      </c>
      <c r="G80" s="546">
        <v>0.1</v>
      </c>
      <c r="H80" s="546">
        <v>-0.2</v>
      </c>
      <c r="I80" s="571">
        <v>0.3</v>
      </c>
      <c r="J80" s="1095">
        <v>2</v>
      </c>
      <c r="K80" s="1096">
        <v>43606</v>
      </c>
      <c r="L80" s="1097" t="s">
        <v>341</v>
      </c>
      <c r="M80" s="532"/>
      <c r="N80" s="548"/>
      <c r="O80" s="572" t="s">
        <v>204</v>
      </c>
      <c r="P80" s="573" t="s">
        <v>229</v>
      </c>
      <c r="Q80" s="573" t="s">
        <v>205</v>
      </c>
      <c r="R80" s="1072" t="s">
        <v>348</v>
      </c>
      <c r="S80" s="1056" t="s">
        <v>349</v>
      </c>
      <c r="V80" s="574"/>
      <c r="W80" s="575"/>
      <c r="X80" s="576"/>
      <c r="AM80" s="422"/>
      <c r="AN80" s="422"/>
      <c r="AY80" s="416"/>
      <c r="AZ80" s="416"/>
    </row>
    <row r="81" spans="1:52" ht="30" customHeight="1" x14ac:dyDescent="0.2">
      <c r="A81" s="1090"/>
      <c r="B81" s="1091"/>
      <c r="C81" s="1066"/>
      <c r="D81" s="1037"/>
      <c r="E81" s="1037"/>
      <c r="F81" s="552">
        <v>24.6</v>
      </c>
      <c r="G81" s="552">
        <v>0.1</v>
      </c>
      <c r="H81" s="552">
        <v>0.1</v>
      </c>
      <c r="I81" s="571">
        <v>0.3</v>
      </c>
      <c r="J81" s="1050"/>
      <c r="K81" s="1050"/>
      <c r="L81" s="1054"/>
      <c r="M81" s="532"/>
      <c r="N81" s="554" t="s">
        <v>233</v>
      </c>
      <c r="O81" s="555">
        <f>MAX(I80:I82)</f>
        <v>0.4</v>
      </c>
      <c r="P81" s="577">
        <f>MAX(I83:I85)</f>
        <v>1.7</v>
      </c>
      <c r="Q81" s="578">
        <f>MAX(I86:I88)</f>
        <v>0.56999999999999995</v>
      </c>
      <c r="R81" s="1073"/>
      <c r="S81" s="1057"/>
      <c r="V81" s="542" t="s">
        <v>196</v>
      </c>
      <c r="W81" s="579" t="s">
        <v>244</v>
      </c>
      <c r="X81" s="580" t="s">
        <v>380</v>
      </c>
      <c r="AM81" s="422"/>
      <c r="AN81" s="422"/>
      <c r="AY81" s="416"/>
      <c r="AZ81" s="416"/>
    </row>
    <row r="82" spans="1:52" ht="30" customHeight="1" thickBot="1" x14ac:dyDescent="0.25">
      <c r="A82" s="1092"/>
      <c r="B82" s="1093"/>
      <c r="C82" s="1066"/>
      <c r="D82" s="1037"/>
      <c r="E82" s="1037"/>
      <c r="F82" s="552">
        <v>33.9</v>
      </c>
      <c r="G82" s="552">
        <v>0.1</v>
      </c>
      <c r="H82" s="552">
        <v>0.3</v>
      </c>
      <c r="I82" s="571">
        <v>0.4</v>
      </c>
      <c r="J82" s="1051"/>
      <c r="K82" s="1051"/>
      <c r="L82" s="1055"/>
      <c r="M82" s="532"/>
      <c r="N82" s="581"/>
      <c r="O82" s="560"/>
      <c r="P82" s="561"/>
      <c r="Q82" s="561"/>
      <c r="R82" s="1074"/>
      <c r="S82" s="1058"/>
      <c r="V82" s="582">
        <v>1</v>
      </c>
      <c r="W82" s="583">
        <v>0.3</v>
      </c>
      <c r="X82" s="584">
        <v>1</v>
      </c>
      <c r="AM82" s="422"/>
      <c r="AN82" s="422"/>
      <c r="AY82" s="416"/>
      <c r="AZ82" s="416"/>
    </row>
    <row r="83" spans="1:52" ht="30" customHeight="1" x14ac:dyDescent="0.2">
      <c r="A83" s="1023" t="s">
        <v>231</v>
      </c>
      <c r="B83" s="1024"/>
      <c r="C83" s="1066"/>
      <c r="D83" s="1037"/>
      <c r="E83" s="1037"/>
      <c r="F83" s="552">
        <v>32.700000000000003</v>
      </c>
      <c r="G83" s="585">
        <v>0.1</v>
      </c>
      <c r="H83" s="585">
        <v>-2.7</v>
      </c>
      <c r="I83" s="585">
        <v>1.7</v>
      </c>
      <c r="J83" s="1049">
        <v>2</v>
      </c>
      <c r="K83" s="1052">
        <v>43608</v>
      </c>
      <c r="L83" s="1053" t="s">
        <v>340</v>
      </c>
      <c r="M83" s="532"/>
      <c r="N83" s="586"/>
      <c r="O83" s="532"/>
      <c r="P83" s="532"/>
      <c r="Q83" s="532"/>
      <c r="R83" s="532"/>
      <c r="S83" s="587"/>
      <c r="V83" s="582">
        <v>2</v>
      </c>
      <c r="W83" s="583">
        <v>0.4</v>
      </c>
      <c r="X83" s="584">
        <v>1.2</v>
      </c>
      <c r="AM83" s="422"/>
      <c r="AN83" s="422"/>
      <c r="AO83" s="422"/>
      <c r="AP83" s="422"/>
      <c r="AQ83" s="422"/>
      <c r="AR83" s="422"/>
      <c r="AS83" s="422"/>
      <c r="AT83" s="422"/>
      <c r="AU83" s="422"/>
      <c r="AV83" s="416"/>
      <c r="AW83" s="416"/>
      <c r="AX83" s="416"/>
      <c r="AY83" s="416"/>
      <c r="AZ83" s="416"/>
    </row>
    <row r="84" spans="1:52" ht="30" customHeight="1" x14ac:dyDescent="0.2">
      <c r="A84" s="1025"/>
      <c r="B84" s="1026"/>
      <c r="C84" s="1066"/>
      <c r="D84" s="1037"/>
      <c r="E84" s="1037"/>
      <c r="F84" s="552">
        <v>50.7</v>
      </c>
      <c r="G84" s="585">
        <v>0.1</v>
      </c>
      <c r="H84" s="585">
        <v>-0.7</v>
      </c>
      <c r="I84" s="571">
        <v>1.7</v>
      </c>
      <c r="J84" s="1050"/>
      <c r="K84" s="1050"/>
      <c r="L84" s="1054"/>
      <c r="M84" s="532"/>
      <c r="N84" s="536"/>
      <c r="O84" s="532"/>
      <c r="P84" s="532"/>
      <c r="Q84" s="532"/>
      <c r="R84" s="532"/>
      <c r="S84" s="587"/>
      <c r="V84" s="582">
        <v>2</v>
      </c>
      <c r="W84" s="583">
        <v>0.4</v>
      </c>
      <c r="X84" s="584">
        <v>1.2</v>
      </c>
      <c r="AM84" s="422"/>
      <c r="AN84" s="422"/>
      <c r="AO84" s="422"/>
      <c r="AP84" s="422"/>
      <c r="AQ84" s="422"/>
      <c r="AR84" s="422"/>
      <c r="AS84" s="422"/>
      <c r="AT84" s="422"/>
      <c r="AU84" s="422"/>
      <c r="AV84" s="416"/>
      <c r="AW84" s="416"/>
      <c r="AX84" s="416"/>
      <c r="AY84" s="416"/>
      <c r="AZ84" s="416"/>
    </row>
    <row r="85" spans="1:52" ht="30" customHeight="1" thickBot="1" x14ac:dyDescent="0.25">
      <c r="A85" s="1027"/>
      <c r="B85" s="1028"/>
      <c r="C85" s="1066"/>
      <c r="D85" s="1037"/>
      <c r="E85" s="1037"/>
      <c r="F85" s="552">
        <v>68.099999999999994</v>
      </c>
      <c r="G85" s="585">
        <v>0.1</v>
      </c>
      <c r="H85" s="585">
        <v>1.8</v>
      </c>
      <c r="I85" s="571">
        <v>1.7</v>
      </c>
      <c r="J85" s="1051"/>
      <c r="K85" s="1051"/>
      <c r="L85" s="1055"/>
      <c r="M85" s="532"/>
      <c r="N85" s="536"/>
      <c r="O85" s="532"/>
      <c r="P85" s="532"/>
      <c r="Q85" s="532"/>
      <c r="R85" s="532"/>
      <c r="S85" s="587"/>
      <c r="V85" s="582">
        <v>5</v>
      </c>
      <c r="W85" s="583">
        <v>0.5</v>
      </c>
      <c r="X85" s="584">
        <v>1.6</v>
      </c>
      <c r="AM85" s="422"/>
      <c r="AN85" s="422"/>
      <c r="AO85" s="422"/>
      <c r="AP85" s="422"/>
      <c r="AQ85" s="422"/>
      <c r="AR85" s="422"/>
      <c r="AS85" s="422"/>
      <c r="AT85" s="422"/>
      <c r="AU85" s="422"/>
      <c r="AV85" s="416"/>
      <c r="AW85" s="416"/>
      <c r="AX85" s="416"/>
      <c r="AY85" s="416"/>
      <c r="AZ85" s="416"/>
    </row>
    <row r="86" spans="1:52" ht="30" customHeight="1" x14ac:dyDescent="0.2">
      <c r="A86" s="1023" t="s">
        <v>318</v>
      </c>
      <c r="B86" s="1024"/>
      <c r="C86" s="1066"/>
      <c r="D86" s="1037"/>
      <c r="E86" s="1037"/>
      <c r="F86" s="552">
        <v>397.5</v>
      </c>
      <c r="G86" s="585">
        <v>0.1</v>
      </c>
      <c r="H86" s="588">
        <v>-1.67</v>
      </c>
      <c r="I86" s="589">
        <v>0.12</v>
      </c>
      <c r="J86" s="1049">
        <v>2</v>
      </c>
      <c r="K86" s="1052">
        <v>43587</v>
      </c>
      <c r="L86" s="1053" t="s">
        <v>339</v>
      </c>
      <c r="M86" s="532"/>
      <c r="N86" s="536"/>
      <c r="O86" s="532"/>
      <c r="P86" s="532"/>
      <c r="Q86" s="532"/>
      <c r="R86" s="532"/>
      <c r="S86" s="587"/>
      <c r="V86" s="582">
        <v>10</v>
      </c>
      <c r="W86" s="583">
        <v>0.6</v>
      </c>
      <c r="X86" s="590">
        <v>2</v>
      </c>
      <c r="AB86" s="422"/>
      <c r="AM86" s="422"/>
      <c r="AN86" s="422"/>
      <c r="AO86" s="422"/>
      <c r="AP86" s="422"/>
      <c r="AQ86" s="422"/>
      <c r="AR86" s="422"/>
      <c r="AS86" s="422"/>
      <c r="AT86" s="422"/>
      <c r="AU86" s="422"/>
      <c r="AV86" s="416"/>
      <c r="AW86" s="416"/>
      <c r="AX86" s="416"/>
      <c r="AY86" s="416"/>
      <c r="AZ86" s="416"/>
    </row>
    <row r="87" spans="1:52" ht="30" customHeight="1" x14ac:dyDescent="0.2">
      <c r="A87" s="1025"/>
      <c r="B87" s="1026"/>
      <c r="C87" s="1066"/>
      <c r="D87" s="1037"/>
      <c r="E87" s="1037"/>
      <c r="F87" s="552">
        <v>798.5</v>
      </c>
      <c r="G87" s="585">
        <v>0.1</v>
      </c>
      <c r="H87" s="588">
        <v>-0.7</v>
      </c>
      <c r="I87" s="589">
        <v>0.27</v>
      </c>
      <c r="J87" s="1050"/>
      <c r="K87" s="1050"/>
      <c r="L87" s="1054"/>
      <c r="M87" s="532"/>
      <c r="N87" s="536"/>
      <c r="O87" s="532"/>
      <c r="P87" s="532"/>
      <c r="Q87" s="532"/>
      <c r="R87" s="532"/>
      <c r="S87" s="587"/>
      <c r="V87" s="582">
        <v>20</v>
      </c>
      <c r="W87" s="583">
        <v>0.8</v>
      </c>
      <c r="X87" s="584">
        <v>2.5</v>
      </c>
      <c r="AB87" s="422"/>
      <c r="AM87" s="422"/>
      <c r="AN87" s="422"/>
      <c r="AO87" s="422"/>
      <c r="AV87" s="416"/>
      <c r="AW87" s="416"/>
      <c r="AX87" s="416"/>
      <c r="AY87" s="416"/>
      <c r="AZ87" s="416"/>
    </row>
    <row r="88" spans="1:52" ht="30" customHeight="1" thickBot="1" x14ac:dyDescent="0.25">
      <c r="A88" s="1027"/>
      <c r="B88" s="1028"/>
      <c r="C88" s="1067"/>
      <c r="D88" s="1038"/>
      <c r="E88" s="1038"/>
      <c r="F88" s="591">
        <v>1099.5999999999999</v>
      </c>
      <c r="G88" s="592">
        <v>0.1</v>
      </c>
      <c r="H88" s="593">
        <v>-0.28999999999999998</v>
      </c>
      <c r="I88" s="593">
        <v>0.56999999999999995</v>
      </c>
      <c r="J88" s="1079"/>
      <c r="K88" s="1079"/>
      <c r="L88" s="1080"/>
      <c r="M88" s="532"/>
      <c r="N88" s="536"/>
      <c r="O88" s="532"/>
      <c r="P88" s="532"/>
      <c r="Q88" s="532"/>
      <c r="R88" s="532"/>
      <c r="S88" s="587"/>
      <c r="V88" s="582">
        <v>20</v>
      </c>
      <c r="W88" s="583">
        <v>0.8</v>
      </c>
      <c r="X88" s="584">
        <v>2.5</v>
      </c>
      <c r="AB88" s="422"/>
      <c r="AM88" s="422"/>
      <c r="AN88" s="422"/>
      <c r="AO88" s="422"/>
      <c r="AV88" s="416"/>
      <c r="AW88" s="416"/>
      <c r="AX88" s="416"/>
      <c r="AY88" s="416"/>
      <c r="AZ88" s="416"/>
    </row>
    <row r="89" spans="1:52" ht="30" customHeight="1" thickBot="1" x14ac:dyDescent="0.25">
      <c r="A89" s="594"/>
      <c r="B89" s="595"/>
      <c r="C89" s="596"/>
      <c r="D89" s="597"/>
      <c r="E89" s="598"/>
      <c r="F89" s="596"/>
      <c r="G89" s="596"/>
      <c r="H89" s="596"/>
      <c r="I89" s="596"/>
      <c r="J89" s="596"/>
      <c r="K89" s="599"/>
      <c r="L89" s="600"/>
      <c r="M89" s="532"/>
      <c r="N89" s="536"/>
      <c r="O89" s="532"/>
      <c r="P89" s="532"/>
      <c r="Q89" s="532"/>
      <c r="R89" s="532"/>
      <c r="S89" s="587"/>
      <c r="V89" s="582">
        <v>50</v>
      </c>
      <c r="W89" s="583">
        <v>1</v>
      </c>
      <c r="X89" s="584">
        <v>3</v>
      </c>
      <c r="AB89" s="422"/>
      <c r="AM89" s="422"/>
      <c r="AN89" s="422"/>
      <c r="AO89" s="422"/>
      <c r="AV89" s="416"/>
      <c r="AW89" s="416"/>
      <c r="AX89" s="416"/>
      <c r="AY89" s="416"/>
      <c r="AZ89" s="416"/>
    </row>
    <row r="90" spans="1:52" ht="30" customHeight="1" x14ac:dyDescent="0.2">
      <c r="A90" s="1023" t="s">
        <v>227</v>
      </c>
      <c r="B90" s="1024"/>
      <c r="C90" s="1065" t="s">
        <v>234</v>
      </c>
      <c r="D90" s="1033" t="s">
        <v>177</v>
      </c>
      <c r="E90" s="1068">
        <v>19406160802033</v>
      </c>
      <c r="F90" s="547">
        <v>15.3</v>
      </c>
      <c r="G90" s="546">
        <v>0.1</v>
      </c>
      <c r="H90" s="547">
        <v>-0.1</v>
      </c>
      <c r="I90" s="601">
        <v>0.3</v>
      </c>
      <c r="J90" s="1039">
        <v>2</v>
      </c>
      <c r="K90" s="1021">
        <v>43732</v>
      </c>
      <c r="L90" s="1022" t="s">
        <v>374</v>
      </c>
      <c r="M90" s="532"/>
      <c r="N90" s="548"/>
      <c r="O90" s="602" t="s">
        <v>204</v>
      </c>
      <c r="P90" s="603" t="s">
        <v>229</v>
      </c>
      <c r="Q90" s="603" t="s">
        <v>205</v>
      </c>
      <c r="R90" s="1075" t="s">
        <v>378</v>
      </c>
      <c r="S90" s="1069" t="s">
        <v>379</v>
      </c>
      <c r="U90" s="417" t="s">
        <v>377</v>
      </c>
      <c r="V90" s="582">
        <v>100</v>
      </c>
      <c r="W90" s="583">
        <v>1.6</v>
      </c>
      <c r="X90" s="584">
        <v>5</v>
      </c>
      <c r="AB90" s="422"/>
      <c r="AC90" s="422"/>
      <c r="AK90" s="422"/>
      <c r="AL90" s="422"/>
      <c r="AM90" s="422"/>
      <c r="AN90" s="422"/>
      <c r="AO90" s="422"/>
      <c r="AP90" s="422"/>
      <c r="AQ90" s="422"/>
      <c r="AR90" s="422"/>
      <c r="AS90" s="422"/>
      <c r="AT90" s="422"/>
      <c r="AU90" s="422"/>
      <c r="AV90" s="416"/>
      <c r="AW90" s="416"/>
      <c r="AX90" s="416"/>
      <c r="AY90" s="416"/>
      <c r="AZ90" s="416"/>
    </row>
    <row r="91" spans="1:52" ht="30" customHeight="1" x14ac:dyDescent="0.2">
      <c r="A91" s="1025"/>
      <c r="B91" s="1026"/>
      <c r="C91" s="1066"/>
      <c r="D91" s="1034"/>
      <c r="E91" s="1037"/>
      <c r="F91" s="552">
        <v>24.8</v>
      </c>
      <c r="G91" s="552">
        <v>0.1</v>
      </c>
      <c r="H91" s="553">
        <v>0</v>
      </c>
      <c r="I91" s="571">
        <v>0.3</v>
      </c>
      <c r="J91" s="1016"/>
      <c r="K91" s="1016"/>
      <c r="L91" s="1019"/>
      <c r="M91" s="532"/>
      <c r="N91" s="554" t="s">
        <v>235</v>
      </c>
      <c r="O91" s="604">
        <f>MAX(I90:I92)</f>
        <v>0.3</v>
      </c>
      <c r="P91" s="605">
        <f>MAX(I93:I95)</f>
        <v>1.7</v>
      </c>
      <c r="Q91" s="605">
        <f>MAX(I96:I98)</f>
        <v>0.28999999999999998</v>
      </c>
      <c r="R91" s="1076"/>
      <c r="S91" s="1070"/>
      <c r="V91" s="582">
        <v>200</v>
      </c>
      <c r="W91" s="583">
        <v>3</v>
      </c>
      <c r="X91" s="590">
        <v>10</v>
      </c>
      <c r="AB91" s="422"/>
      <c r="AC91" s="422"/>
      <c r="AK91" s="422"/>
      <c r="AL91" s="422"/>
      <c r="AM91" s="422"/>
      <c r="AN91" s="422"/>
      <c r="AO91" s="422"/>
      <c r="AP91" s="422"/>
      <c r="AQ91" s="422"/>
      <c r="AR91" s="422"/>
      <c r="AS91" s="422"/>
      <c r="AT91" s="422"/>
      <c r="AU91" s="422"/>
      <c r="AV91" s="416"/>
      <c r="AW91" s="416"/>
      <c r="AX91" s="416"/>
      <c r="AY91" s="416"/>
      <c r="AZ91" s="416"/>
    </row>
    <row r="92" spans="1:52" ht="30" customHeight="1" thickBot="1" x14ac:dyDescent="0.25">
      <c r="A92" s="1027"/>
      <c r="B92" s="1028"/>
      <c r="C92" s="1066"/>
      <c r="D92" s="1034"/>
      <c r="E92" s="1037"/>
      <c r="F92" s="552">
        <v>29.6</v>
      </c>
      <c r="G92" s="606">
        <v>0.1</v>
      </c>
      <c r="H92" s="552">
        <v>0.1</v>
      </c>
      <c r="I92" s="571">
        <v>0.3</v>
      </c>
      <c r="J92" s="1016"/>
      <c r="K92" s="1016"/>
      <c r="L92" s="1019"/>
      <c r="M92" s="532"/>
      <c r="N92" s="559"/>
      <c r="O92" s="607"/>
      <c r="P92" s="608"/>
      <c r="Q92" s="608"/>
      <c r="R92" s="1077"/>
      <c r="S92" s="1071"/>
      <c r="V92" s="582">
        <v>200</v>
      </c>
      <c r="W92" s="583">
        <v>3</v>
      </c>
      <c r="X92" s="590">
        <v>10</v>
      </c>
      <c r="AB92" s="422"/>
      <c r="AC92" s="422"/>
      <c r="AK92" s="422"/>
      <c r="AL92" s="422"/>
      <c r="AM92" s="422"/>
      <c r="AN92" s="422"/>
      <c r="AO92" s="422"/>
      <c r="AP92" s="422"/>
      <c r="AQ92" s="422"/>
      <c r="AR92" s="422"/>
      <c r="AS92" s="422"/>
      <c r="AT92" s="422"/>
      <c r="AU92" s="422"/>
      <c r="AV92" s="416"/>
      <c r="AW92" s="416"/>
      <c r="AX92" s="416"/>
      <c r="AY92" s="416"/>
      <c r="AZ92" s="416"/>
    </row>
    <row r="93" spans="1:52" ht="30" customHeight="1" x14ac:dyDescent="0.2">
      <c r="A93" s="1023" t="s">
        <v>231</v>
      </c>
      <c r="B93" s="1024"/>
      <c r="C93" s="1066"/>
      <c r="D93" s="1034"/>
      <c r="E93" s="1037"/>
      <c r="F93" s="552">
        <v>32.299999999999997</v>
      </c>
      <c r="G93" s="552">
        <v>0.1</v>
      </c>
      <c r="H93" s="552">
        <v>-2.2999999999999998</v>
      </c>
      <c r="I93" s="609">
        <v>1.7</v>
      </c>
      <c r="J93" s="1029">
        <v>2</v>
      </c>
      <c r="K93" s="1081">
        <v>43733</v>
      </c>
      <c r="L93" s="1018" t="s">
        <v>375</v>
      </c>
      <c r="M93" s="532"/>
      <c r="N93" s="536"/>
      <c r="O93" s="532"/>
      <c r="P93" s="532"/>
      <c r="Q93" s="532"/>
      <c r="R93" s="532"/>
      <c r="S93" s="587"/>
      <c r="V93" s="582">
        <v>500</v>
      </c>
      <c r="W93" s="583">
        <v>8</v>
      </c>
      <c r="X93" s="590">
        <v>25</v>
      </c>
      <c r="AB93" s="422"/>
      <c r="AC93" s="422"/>
      <c r="AK93" s="422"/>
      <c r="AL93" s="422"/>
      <c r="AM93" s="422"/>
      <c r="AN93" s="422"/>
      <c r="AO93" s="422"/>
      <c r="AP93" s="422"/>
      <c r="AQ93" s="422"/>
      <c r="AR93" s="422"/>
      <c r="AS93" s="422"/>
      <c r="AT93" s="422"/>
      <c r="AU93" s="422"/>
      <c r="AV93" s="416"/>
      <c r="AW93" s="416"/>
      <c r="AX93" s="416"/>
      <c r="AY93" s="416"/>
      <c r="AZ93" s="416"/>
    </row>
    <row r="94" spans="1:52" ht="30" customHeight="1" x14ac:dyDescent="0.2">
      <c r="A94" s="1025"/>
      <c r="B94" s="1026"/>
      <c r="C94" s="1066"/>
      <c r="D94" s="1034"/>
      <c r="E94" s="1037"/>
      <c r="F94" s="552">
        <v>50.6</v>
      </c>
      <c r="G94" s="552">
        <v>0.1</v>
      </c>
      <c r="H94" s="552">
        <v>-0.6</v>
      </c>
      <c r="I94" s="571">
        <v>1.7</v>
      </c>
      <c r="J94" s="1016">
        <v>2</v>
      </c>
      <c r="K94" s="1016"/>
      <c r="L94" s="1019"/>
      <c r="M94" s="532"/>
      <c r="N94" s="536"/>
      <c r="O94" s="532"/>
      <c r="P94" s="532"/>
      <c r="Q94" s="532"/>
      <c r="R94" s="532"/>
      <c r="S94" s="587"/>
      <c r="V94" s="610" t="s">
        <v>162</v>
      </c>
      <c r="W94" s="611">
        <v>16</v>
      </c>
      <c r="X94" s="590">
        <v>50</v>
      </c>
      <c r="AA94" s="422"/>
      <c r="AB94" s="422"/>
      <c r="AC94" s="422"/>
      <c r="AG94" s="422"/>
      <c r="AK94" s="422"/>
      <c r="AL94" s="422"/>
      <c r="AM94" s="422"/>
      <c r="AN94" s="422"/>
      <c r="AO94" s="422"/>
      <c r="AP94" s="422"/>
      <c r="AQ94" s="422"/>
      <c r="AR94" s="422"/>
      <c r="AS94" s="422"/>
      <c r="AT94" s="422"/>
      <c r="AU94" s="422"/>
      <c r="AV94" s="416"/>
      <c r="AW94" s="416"/>
      <c r="AX94" s="416"/>
      <c r="AY94" s="416"/>
      <c r="AZ94" s="416"/>
    </row>
    <row r="95" spans="1:52" ht="30" customHeight="1" thickBot="1" x14ac:dyDescent="0.25">
      <c r="A95" s="1027"/>
      <c r="B95" s="1028"/>
      <c r="C95" s="1066"/>
      <c r="D95" s="1034"/>
      <c r="E95" s="1037"/>
      <c r="F95" s="552">
        <v>68.599999999999994</v>
      </c>
      <c r="G95" s="552">
        <v>0.1</v>
      </c>
      <c r="H95" s="552">
        <v>1.4</v>
      </c>
      <c r="I95" s="571">
        <v>1.7</v>
      </c>
      <c r="J95" s="1016"/>
      <c r="K95" s="1016"/>
      <c r="L95" s="1019"/>
      <c r="M95" s="532"/>
      <c r="N95" s="536"/>
      <c r="O95" s="532"/>
      <c r="P95" s="532"/>
      <c r="Q95" s="532"/>
      <c r="R95" s="532"/>
      <c r="S95" s="587"/>
      <c r="V95" s="610" t="s">
        <v>163</v>
      </c>
      <c r="W95" s="611">
        <v>30</v>
      </c>
      <c r="X95" s="590">
        <v>100</v>
      </c>
      <c r="Z95" s="422"/>
      <c r="AA95" s="422"/>
      <c r="AB95" s="422"/>
      <c r="AC95" s="422"/>
      <c r="AG95" s="422"/>
      <c r="AK95" s="422"/>
      <c r="AL95" s="422"/>
      <c r="AM95" s="422"/>
      <c r="AN95" s="422"/>
      <c r="AO95" s="422"/>
      <c r="AP95" s="422"/>
      <c r="AQ95" s="422"/>
      <c r="AR95" s="422"/>
      <c r="AS95" s="422"/>
      <c r="AT95" s="422"/>
      <c r="AU95" s="422"/>
      <c r="AV95" s="416"/>
      <c r="AW95" s="416"/>
      <c r="AX95" s="416"/>
      <c r="AY95" s="416"/>
      <c r="AZ95" s="416"/>
    </row>
    <row r="96" spans="1:52" ht="30" customHeight="1" x14ac:dyDescent="0.2">
      <c r="A96" s="1023" t="s">
        <v>318</v>
      </c>
      <c r="B96" s="1024"/>
      <c r="C96" s="1066"/>
      <c r="D96" s="1034"/>
      <c r="E96" s="1037"/>
      <c r="F96" s="553">
        <v>497.8</v>
      </c>
      <c r="G96" s="552">
        <v>0.1</v>
      </c>
      <c r="H96" s="567">
        <v>-1.4</v>
      </c>
      <c r="I96" s="609">
        <v>0.17</v>
      </c>
      <c r="J96" s="1029">
        <v>2</v>
      </c>
      <c r="K96" s="1015">
        <v>43733</v>
      </c>
      <c r="L96" s="1018" t="s">
        <v>376</v>
      </c>
      <c r="M96" s="532"/>
      <c r="N96" s="536"/>
      <c r="O96" s="532"/>
      <c r="P96" s="532"/>
      <c r="Q96" s="532"/>
      <c r="R96" s="532"/>
      <c r="S96" s="587"/>
      <c r="V96" s="610" t="s">
        <v>163</v>
      </c>
      <c r="W96" s="611">
        <v>30</v>
      </c>
      <c r="X96" s="590">
        <v>100</v>
      </c>
      <c r="Z96" s="422"/>
      <c r="AA96" s="422"/>
      <c r="AB96" s="422"/>
      <c r="AG96" s="422"/>
      <c r="AK96" s="422"/>
      <c r="AL96" s="422"/>
      <c r="AM96" s="422"/>
      <c r="AN96" s="422"/>
      <c r="AO96" s="422"/>
      <c r="AP96" s="422"/>
      <c r="AQ96" s="422"/>
      <c r="AR96" s="422"/>
      <c r="AS96" s="422"/>
      <c r="AT96" s="422"/>
      <c r="AU96" s="422"/>
      <c r="AV96" s="416"/>
      <c r="AW96" s="416"/>
      <c r="AX96" s="416"/>
      <c r="AY96" s="416"/>
      <c r="AZ96" s="416"/>
    </row>
    <row r="97" spans="1:52" ht="30" customHeight="1" x14ac:dyDescent="0.2">
      <c r="A97" s="1025"/>
      <c r="B97" s="1026"/>
      <c r="C97" s="1066"/>
      <c r="D97" s="1034"/>
      <c r="E97" s="1037"/>
      <c r="F97" s="552">
        <v>698.2</v>
      </c>
      <c r="G97" s="552">
        <v>0.1</v>
      </c>
      <c r="H97" s="567">
        <v>-0.92</v>
      </c>
      <c r="I97" s="571">
        <v>0.11</v>
      </c>
      <c r="J97" s="1016">
        <v>2</v>
      </c>
      <c r="K97" s="1016">
        <v>42671</v>
      </c>
      <c r="L97" s="1019" t="s">
        <v>236</v>
      </c>
      <c r="M97" s="532"/>
      <c r="N97" s="536"/>
      <c r="O97" s="532"/>
      <c r="P97" s="532"/>
      <c r="Q97" s="532"/>
      <c r="R97" s="532"/>
      <c r="S97" s="587"/>
      <c r="V97" s="610" t="s">
        <v>164</v>
      </c>
      <c r="W97" s="611">
        <v>80</v>
      </c>
      <c r="X97" s="590">
        <v>250</v>
      </c>
      <c r="Z97" s="422"/>
      <c r="AA97" s="422"/>
      <c r="AB97" s="422"/>
      <c r="AK97" s="422"/>
      <c r="AL97" s="422"/>
      <c r="AM97" s="422"/>
      <c r="AN97" s="422"/>
      <c r="AO97" s="422"/>
      <c r="AP97" s="422"/>
      <c r="AQ97" s="422"/>
      <c r="AR97" s="422"/>
      <c r="AS97" s="422"/>
      <c r="AT97" s="422"/>
      <c r="AU97" s="422"/>
      <c r="AV97" s="416"/>
      <c r="AW97" s="416"/>
      <c r="AX97" s="416"/>
      <c r="AY97" s="416"/>
      <c r="AZ97" s="416"/>
    </row>
    <row r="98" spans="1:52" ht="30" customHeight="1" thickBot="1" x14ac:dyDescent="0.25">
      <c r="A98" s="1027"/>
      <c r="B98" s="1028"/>
      <c r="C98" s="1067"/>
      <c r="D98" s="1035"/>
      <c r="E98" s="1038"/>
      <c r="F98" s="569">
        <v>1098.8</v>
      </c>
      <c r="G98" s="569">
        <v>0.1</v>
      </c>
      <c r="H98" s="570">
        <v>-0.68</v>
      </c>
      <c r="I98" s="612">
        <v>0.28999999999999998</v>
      </c>
      <c r="J98" s="1017"/>
      <c r="K98" s="1017"/>
      <c r="L98" s="1020"/>
      <c r="M98" s="532"/>
      <c r="N98" s="536"/>
      <c r="O98" s="532"/>
      <c r="P98" s="532"/>
      <c r="Q98" s="532"/>
      <c r="R98" s="532"/>
      <c r="S98" s="587"/>
      <c r="V98" s="610" t="s">
        <v>165</v>
      </c>
      <c r="W98" s="613">
        <v>0.16</v>
      </c>
      <c r="X98" s="590">
        <v>500</v>
      </c>
      <c r="AA98" s="422"/>
      <c r="AB98" s="422"/>
      <c r="AK98" s="422"/>
      <c r="AL98" s="422"/>
      <c r="AM98" s="422"/>
      <c r="AN98" s="422"/>
      <c r="AO98" s="422"/>
      <c r="AP98" s="422"/>
      <c r="AQ98" s="422"/>
      <c r="AR98" s="422"/>
      <c r="AS98" s="422"/>
      <c r="AT98" s="422"/>
      <c r="AU98" s="422"/>
      <c r="AV98" s="416"/>
      <c r="AW98" s="416"/>
      <c r="AX98" s="416"/>
      <c r="AY98" s="416"/>
      <c r="AZ98" s="416"/>
    </row>
    <row r="99" spans="1:52" ht="30" customHeight="1" thickBot="1" x14ac:dyDescent="0.25">
      <c r="A99" s="614"/>
      <c r="B99" s="615"/>
      <c r="C99" s="532"/>
      <c r="D99" s="532"/>
      <c r="E99" s="532"/>
      <c r="F99" s="532"/>
      <c r="G99" s="532"/>
      <c r="H99" s="532"/>
      <c r="I99" s="532"/>
      <c r="J99" s="532"/>
      <c r="K99" s="532"/>
      <c r="L99" s="532"/>
      <c r="M99" s="532"/>
      <c r="N99" s="536"/>
      <c r="O99" s="532"/>
      <c r="P99" s="532"/>
      <c r="Q99" s="532"/>
      <c r="R99" s="532"/>
      <c r="S99" s="587"/>
      <c r="V99" s="616" t="s">
        <v>195</v>
      </c>
      <c r="W99" s="617">
        <v>0.3</v>
      </c>
      <c r="X99" s="618">
        <v>1000</v>
      </c>
      <c r="AA99" s="422"/>
      <c r="AB99" s="422"/>
      <c r="AK99" s="422"/>
      <c r="AL99" s="422"/>
      <c r="AM99" s="422"/>
      <c r="AN99" s="422"/>
      <c r="AO99" s="422"/>
      <c r="AP99" s="422"/>
      <c r="AQ99" s="422"/>
      <c r="AR99" s="422"/>
      <c r="AS99" s="422"/>
      <c r="AT99" s="422"/>
      <c r="AU99" s="422"/>
      <c r="AV99" s="416"/>
      <c r="AW99" s="416"/>
      <c r="AX99" s="416"/>
      <c r="AY99" s="416"/>
      <c r="AZ99" s="416"/>
    </row>
    <row r="100" spans="1:52" ht="30" customHeight="1" x14ac:dyDescent="0.2">
      <c r="A100" s="1023" t="s">
        <v>227</v>
      </c>
      <c r="B100" s="1024"/>
      <c r="C100" s="1030" t="s">
        <v>237</v>
      </c>
      <c r="D100" s="1033" t="s">
        <v>177</v>
      </c>
      <c r="E100" s="1068" t="s">
        <v>238</v>
      </c>
      <c r="F100" s="546">
        <v>15.5</v>
      </c>
      <c r="G100" s="546">
        <v>0.1</v>
      </c>
      <c r="H100" s="547">
        <v>-0.2</v>
      </c>
      <c r="I100" s="619">
        <v>0.3</v>
      </c>
      <c r="J100" s="1039">
        <v>2</v>
      </c>
      <c r="K100" s="1021">
        <v>43599</v>
      </c>
      <c r="L100" s="1022" t="s">
        <v>336</v>
      </c>
      <c r="M100" s="532"/>
      <c r="N100" s="548"/>
      <c r="O100" s="620" t="s">
        <v>204</v>
      </c>
      <c r="P100" s="621" t="s">
        <v>229</v>
      </c>
      <c r="Q100" s="621" t="s">
        <v>205</v>
      </c>
      <c r="R100" s="1072" t="s">
        <v>350</v>
      </c>
      <c r="S100" s="1056" t="s">
        <v>351</v>
      </c>
      <c r="AA100" s="422"/>
      <c r="AB100" s="422"/>
      <c r="AK100" s="422"/>
      <c r="AL100" s="422"/>
      <c r="AM100" s="422"/>
      <c r="AN100" s="422"/>
      <c r="AO100" s="422"/>
      <c r="AP100" s="422"/>
      <c r="AQ100" s="422"/>
      <c r="AR100" s="422"/>
      <c r="AS100" s="422"/>
      <c r="AT100" s="422"/>
      <c r="AU100" s="422"/>
    </row>
    <row r="101" spans="1:52" ht="30" customHeight="1" x14ac:dyDescent="0.2">
      <c r="A101" s="1025"/>
      <c r="B101" s="1026"/>
      <c r="C101" s="1031"/>
      <c r="D101" s="1034"/>
      <c r="E101" s="1037"/>
      <c r="F101" s="552">
        <v>24.6</v>
      </c>
      <c r="G101" s="552">
        <v>0.1</v>
      </c>
      <c r="H101" s="553">
        <v>0.1</v>
      </c>
      <c r="I101" s="622">
        <v>0.3</v>
      </c>
      <c r="J101" s="1016"/>
      <c r="K101" s="1016"/>
      <c r="L101" s="1019"/>
      <c r="M101" s="532"/>
      <c r="N101" s="623" t="s">
        <v>207</v>
      </c>
      <c r="O101" s="624">
        <f>MAX(I100:I102)</f>
        <v>0.3</v>
      </c>
      <c r="P101" s="625">
        <f>MAX(I103:I105)</f>
        <v>1.7</v>
      </c>
      <c r="Q101" s="625">
        <f>MAX(I106:I108)</f>
        <v>0.34</v>
      </c>
      <c r="R101" s="1073"/>
      <c r="S101" s="1057"/>
      <c r="AA101" s="422"/>
      <c r="AB101" s="422"/>
      <c r="AK101" s="422"/>
      <c r="AL101" s="422"/>
      <c r="AM101" s="422"/>
      <c r="AN101" s="422"/>
      <c r="AO101" s="422"/>
      <c r="AP101" s="422"/>
      <c r="AQ101" s="422"/>
      <c r="AR101" s="422"/>
      <c r="AS101" s="422"/>
      <c r="AT101" s="422"/>
      <c r="AU101" s="422"/>
    </row>
    <row r="102" spans="1:52" ht="30" customHeight="1" thickBot="1" x14ac:dyDescent="0.25">
      <c r="A102" s="1027"/>
      <c r="B102" s="1028"/>
      <c r="C102" s="1031"/>
      <c r="D102" s="1034"/>
      <c r="E102" s="1037"/>
      <c r="F102" s="553">
        <v>29.2</v>
      </c>
      <c r="G102" s="552">
        <v>0.1</v>
      </c>
      <c r="H102" s="553">
        <v>0.3</v>
      </c>
      <c r="I102" s="622">
        <v>0.3</v>
      </c>
      <c r="J102" s="1016">
        <v>1.96</v>
      </c>
      <c r="K102" s="1016"/>
      <c r="L102" s="1019"/>
      <c r="M102" s="532"/>
      <c r="N102" s="626"/>
      <c r="O102" s="627"/>
      <c r="P102" s="561"/>
      <c r="Q102" s="561"/>
      <c r="R102" s="1074"/>
      <c r="S102" s="1058"/>
      <c r="U102" s="422"/>
      <c r="AA102" s="422"/>
      <c r="AB102" s="422"/>
      <c r="AK102" s="422"/>
      <c r="AL102" s="422"/>
      <c r="AM102" s="422"/>
      <c r="AN102" s="422"/>
      <c r="AO102" s="422"/>
      <c r="AP102" s="422"/>
      <c r="AQ102" s="422"/>
      <c r="AR102" s="422"/>
      <c r="AS102" s="422"/>
      <c r="AT102" s="422"/>
      <c r="AU102" s="422"/>
    </row>
    <row r="103" spans="1:52" ht="30" customHeight="1" x14ac:dyDescent="0.2">
      <c r="A103" s="1023" t="s">
        <v>231</v>
      </c>
      <c r="B103" s="1024"/>
      <c r="C103" s="1031"/>
      <c r="D103" s="1034"/>
      <c r="E103" s="1037"/>
      <c r="F103" s="552">
        <v>33.6</v>
      </c>
      <c r="G103" s="552">
        <v>0.1</v>
      </c>
      <c r="H103" s="552">
        <v>-3.6</v>
      </c>
      <c r="I103" s="609">
        <v>1.7</v>
      </c>
      <c r="J103" s="1029">
        <v>2</v>
      </c>
      <c r="K103" s="1015">
        <v>43600</v>
      </c>
      <c r="L103" s="1018" t="s">
        <v>343</v>
      </c>
      <c r="M103" s="532"/>
      <c r="N103" s="586"/>
      <c r="P103" s="532"/>
      <c r="Q103" s="532"/>
      <c r="R103" s="532"/>
      <c r="S103" s="587"/>
      <c r="U103" s="422"/>
      <c r="AA103" s="422"/>
      <c r="AB103" s="422"/>
      <c r="AG103" s="422"/>
      <c r="AK103" s="422"/>
      <c r="AL103" s="422"/>
      <c r="AM103" s="422"/>
      <c r="AN103" s="422"/>
      <c r="AO103" s="422"/>
      <c r="AP103" s="422"/>
      <c r="AQ103" s="422"/>
      <c r="AR103" s="422"/>
      <c r="AS103" s="422"/>
      <c r="AT103" s="422"/>
      <c r="AU103" s="422"/>
    </row>
    <row r="104" spans="1:52" ht="30" customHeight="1" thickBot="1" x14ac:dyDescent="0.25">
      <c r="A104" s="1025"/>
      <c r="B104" s="1026"/>
      <c r="C104" s="1031"/>
      <c r="D104" s="1034"/>
      <c r="E104" s="1037"/>
      <c r="F104" s="552">
        <v>51.2</v>
      </c>
      <c r="G104" s="552">
        <v>0.1</v>
      </c>
      <c r="H104" s="552">
        <v>-1.2</v>
      </c>
      <c r="I104" s="571">
        <v>1.7</v>
      </c>
      <c r="J104" s="1016">
        <v>1.96</v>
      </c>
      <c r="K104" s="1016"/>
      <c r="L104" s="1019"/>
      <c r="M104" s="532"/>
      <c r="N104" s="536"/>
      <c r="O104" s="532"/>
      <c r="P104" s="532"/>
      <c r="Q104" s="532"/>
      <c r="R104" s="532"/>
      <c r="S104" s="587"/>
      <c r="U104" s="422"/>
      <c r="AA104" s="422"/>
      <c r="AB104" s="422"/>
      <c r="AG104" s="422"/>
      <c r="AK104" s="422"/>
      <c r="AL104" s="422"/>
      <c r="AM104" s="422"/>
      <c r="AN104" s="422"/>
      <c r="AO104" s="422"/>
      <c r="AP104" s="422"/>
      <c r="AQ104" s="422"/>
      <c r="AR104" s="422"/>
      <c r="AS104" s="422"/>
      <c r="AT104" s="422"/>
      <c r="AU104" s="422"/>
    </row>
    <row r="105" spans="1:52" ht="30" customHeight="1" thickBot="1" x14ac:dyDescent="0.25">
      <c r="A105" s="1027"/>
      <c r="B105" s="1028"/>
      <c r="C105" s="1031"/>
      <c r="D105" s="1034"/>
      <c r="E105" s="1037"/>
      <c r="F105" s="552">
        <v>68.5</v>
      </c>
      <c r="G105" s="552">
        <v>0.1</v>
      </c>
      <c r="H105" s="552">
        <v>1.5</v>
      </c>
      <c r="I105" s="571">
        <v>1.7</v>
      </c>
      <c r="J105" s="1016"/>
      <c r="K105" s="1016"/>
      <c r="L105" s="1019"/>
      <c r="M105" s="532"/>
      <c r="N105" s="536"/>
      <c r="O105" s="532"/>
      <c r="P105" s="532"/>
      <c r="Q105" s="532"/>
      <c r="R105" s="532"/>
      <c r="S105" s="587"/>
      <c r="U105" s="422"/>
      <c r="V105" s="1104" t="s">
        <v>319</v>
      </c>
      <c r="W105" s="1105"/>
      <c r="X105" s="1105"/>
      <c r="Y105" s="1105"/>
      <c r="Z105" s="1105"/>
      <c r="AA105" s="1106"/>
      <c r="AB105" s="422"/>
      <c r="AG105" s="422"/>
      <c r="AK105" s="422"/>
      <c r="AL105" s="422"/>
      <c r="AM105" s="422"/>
      <c r="AN105" s="422"/>
      <c r="AO105" s="422"/>
      <c r="AP105" s="422"/>
      <c r="AQ105" s="422"/>
      <c r="AR105" s="422"/>
      <c r="AS105" s="422"/>
      <c r="AT105" s="422"/>
      <c r="AU105" s="422"/>
    </row>
    <row r="106" spans="1:52" ht="30" customHeight="1" thickBot="1" x14ac:dyDescent="0.25">
      <c r="A106" s="1023" t="s">
        <v>318</v>
      </c>
      <c r="B106" s="1024"/>
      <c r="C106" s="1031"/>
      <c r="D106" s="1034"/>
      <c r="E106" s="1037"/>
      <c r="F106" s="552">
        <v>698.3</v>
      </c>
      <c r="G106" s="552">
        <v>0.1</v>
      </c>
      <c r="H106" s="552">
        <v>-0.92</v>
      </c>
      <c r="I106" s="552">
        <v>0.11</v>
      </c>
      <c r="J106" s="1029">
        <v>2</v>
      </c>
      <c r="K106" s="1015">
        <v>43600</v>
      </c>
      <c r="L106" s="1018" t="s">
        <v>334</v>
      </c>
      <c r="M106" s="532"/>
      <c r="N106" s="536"/>
      <c r="O106" s="532"/>
      <c r="P106" s="532"/>
      <c r="Q106" s="532"/>
      <c r="R106" s="532"/>
      <c r="S106" s="587"/>
      <c r="U106" s="422"/>
      <c r="V106" s="1107"/>
      <c r="W106" s="1108"/>
      <c r="X106" s="1108"/>
      <c r="Y106" s="1108"/>
      <c r="Z106" s="1108"/>
      <c r="AA106" s="1109"/>
      <c r="AB106" s="422"/>
      <c r="AG106" s="422"/>
      <c r="AK106" s="422"/>
      <c r="AL106" s="422"/>
      <c r="AM106" s="422"/>
      <c r="AN106" s="422"/>
      <c r="AO106" s="422"/>
      <c r="AP106" s="422"/>
      <c r="AQ106" s="422"/>
      <c r="AR106" s="422"/>
      <c r="AS106" s="422"/>
      <c r="AT106" s="422"/>
      <c r="AU106" s="422"/>
    </row>
    <row r="107" spans="1:52" ht="35.1" customHeight="1" x14ac:dyDescent="0.2">
      <c r="A107" s="1025"/>
      <c r="B107" s="1026"/>
      <c r="C107" s="1031"/>
      <c r="D107" s="1034"/>
      <c r="E107" s="1037"/>
      <c r="F107" s="552">
        <v>798.4</v>
      </c>
      <c r="G107" s="552">
        <v>0.1</v>
      </c>
      <c r="H107" s="552">
        <v>-0.82099999999999995</v>
      </c>
      <c r="I107" s="552">
        <v>8.7999999999999995E-2</v>
      </c>
      <c r="J107" s="1016">
        <v>2</v>
      </c>
      <c r="K107" s="1016">
        <v>42625</v>
      </c>
      <c r="L107" s="1019" t="s">
        <v>239</v>
      </c>
      <c r="M107" s="532"/>
      <c r="N107" s="536"/>
      <c r="O107" s="532"/>
      <c r="P107" s="532"/>
      <c r="Q107" s="532"/>
      <c r="R107" s="532"/>
      <c r="S107" s="587"/>
      <c r="U107" s="422"/>
      <c r="V107" s="1086" t="s">
        <v>4</v>
      </c>
      <c r="W107" s="1098" t="s">
        <v>257</v>
      </c>
      <c r="X107" s="1099"/>
      <c r="Y107" s="1099"/>
      <c r="Z107" s="1099"/>
      <c r="AA107" s="1100"/>
      <c r="AB107" s="422"/>
      <c r="AG107" s="422"/>
      <c r="AK107" s="422"/>
      <c r="AL107" s="422"/>
      <c r="AM107" s="422"/>
      <c r="AN107" s="422"/>
      <c r="AO107" s="422"/>
      <c r="AP107" s="422"/>
      <c r="AQ107" s="422"/>
      <c r="AR107" s="422"/>
      <c r="AS107" s="422"/>
      <c r="AT107" s="422"/>
      <c r="AU107" s="422"/>
    </row>
    <row r="108" spans="1:52" ht="35.1" customHeight="1" thickBot="1" x14ac:dyDescent="0.25">
      <c r="A108" s="1027"/>
      <c r="B108" s="1028"/>
      <c r="C108" s="1032"/>
      <c r="D108" s="1035"/>
      <c r="E108" s="1038"/>
      <c r="F108" s="552">
        <v>848.7</v>
      </c>
      <c r="G108" s="552">
        <v>0.1</v>
      </c>
      <c r="H108" s="552">
        <v>-0.75</v>
      </c>
      <c r="I108" s="552">
        <v>0.34</v>
      </c>
      <c r="J108" s="1016"/>
      <c r="K108" s="1016"/>
      <c r="L108" s="1019"/>
      <c r="M108" s="532"/>
      <c r="N108" s="536"/>
      <c r="O108" s="532"/>
      <c r="P108" s="532"/>
      <c r="Q108" s="532"/>
      <c r="R108" s="532"/>
      <c r="S108" s="587"/>
      <c r="U108" s="422"/>
      <c r="V108" s="1087"/>
      <c r="W108" s="1101"/>
      <c r="X108" s="1102"/>
      <c r="Y108" s="1102"/>
      <c r="Z108" s="1102"/>
      <c r="AA108" s="1103"/>
      <c r="AB108" s="422"/>
      <c r="AG108" s="422"/>
      <c r="AK108" s="422"/>
      <c r="AL108" s="422"/>
      <c r="AM108" s="422"/>
      <c r="AN108" s="422"/>
      <c r="AO108" s="422"/>
      <c r="AP108" s="422"/>
      <c r="AQ108" s="422"/>
      <c r="AR108" s="422"/>
      <c r="AS108" s="422"/>
      <c r="AT108" s="422"/>
      <c r="AU108" s="422"/>
    </row>
    <row r="109" spans="1:52" ht="30" customHeight="1" thickBot="1" x14ac:dyDescent="0.25">
      <c r="A109" s="536"/>
      <c r="B109" s="532"/>
      <c r="C109" s="532"/>
      <c r="D109" s="532"/>
      <c r="E109" s="532"/>
      <c r="F109" s="532"/>
      <c r="G109" s="532"/>
      <c r="H109" s="532"/>
      <c r="I109" s="532"/>
      <c r="J109" s="532"/>
      <c r="K109" s="532"/>
      <c r="L109" s="532"/>
      <c r="M109" s="532"/>
      <c r="N109" s="536"/>
      <c r="O109" s="532"/>
      <c r="P109" s="532"/>
      <c r="Q109" s="532"/>
      <c r="R109" s="532"/>
      <c r="S109" s="587"/>
      <c r="U109" s="422"/>
      <c r="V109" s="628"/>
      <c r="W109" s="629"/>
      <c r="X109" s="629"/>
      <c r="Y109" s="629"/>
      <c r="Z109" s="629"/>
      <c r="AA109" s="629"/>
    </row>
    <row r="110" spans="1:52" ht="30" customHeight="1" x14ac:dyDescent="0.2">
      <c r="A110" s="1023" t="s">
        <v>227</v>
      </c>
      <c r="B110" s="1024"/>
      <c r="C110" s="1030" t="s">
        <v>240</v>
      </c>
      <c r="D110" s="1033" t="s">
        <v>177</v>
      </c>
      <c r="E110" s="1036" t="s">
        <v>241</v>
      </c>
      <c r="F110" s="546">
        <v>15.4</v>
      </c>
      <c r="G110" s="546">
        <v>0.1</v>
      </c>
      <c r="H110" s="547">
        <v>-0.1</v>
      </c>
      <c r="I110" s="622">
        <v>0.3</v>
      </c>
      <c r="J110" s="1039">
        <v>2</v>
      </c>
      <c r="K110" s="1021">
        <v>43599</v>
      </c>
      <c r="L110" s="1022" t="s">
        <v>344</v>
      </c>
      <c r="M110" s="532"/>
      <c r="N110" s="548"/>
      <c r="O110" s="630" t="s">
        <v>204</v>
      </c>
      <c r="P110" s="621" t="s">
        <v>229</v>
      </c>
      <c r="Q110" s="621" t="s">
        <v>205</v>
      </c>
      <c r="R110" s="1072" t="s">
        <v>352</v>
      </c>
      <c r="S110" s="1056" t="s">
        <v>353</v>
      </c>
      <c r="U110" s="422"/>
      <c r="V110" s="631" t="s">
        <v>192</v>
      </c>
      <c r="W110" s="1083" t="s">
        <v>167</v>
      </c>
      <c r="X110" s="1083"/>
      <c r="Y110" s="1084" t="s">
        <v>402</v>
      </c>
      <c r="Z110" s="1084"/>
      <c r="AA110" s="632" t="s">
        <v>258</v>
      </c>
      <c r="AB110" s="633"/>
    </row>
    <row r="111" spans="1:52" ht="30" customHeight="1" x14ac:dyDescent="0.2">
      <c r="A111" s="1025"/>
      <c r="B111" s="1026"/>
      <c r="C111" s="1031"/>
      <c r="D111" s="1034"/>
      <c r="E111" s="1037"/>
      <c r="F111" s="553">
        <v>24.7</v>
      </c>
      <c r="G111" s="552">
        <v>0.1</v>
      </c>
      <c r="H111" s="553">
        <v>0</v>
      </c>
      <c r="I111" s="622">
        <v>0.3</v>
      </c>
      <c r="J111" s="1016"/>
      <c r="K111" s="1016"/>
      <c r="L111" s="1019"/>
      <c r="M111" s="532"/>
      <c r="N111" s="554" t="s">
        <v>208</v>
      </c>
      <c r="O111" s="634">
        <f>MAX(I110:I112)</f>
        <v>0.3</v>
      </c>
      <c r="P111" s="625">
        <f>MAX(I113:I115)</f>
        <v>1.7</v>
      </c>
      <c r="Q111" s="625">
        <f>MAX(I116:I118)</f>
        <v>0.11</v>
      </c>
      <c r="R111" s="1073"/>
      <c r="S111" s="1057"/>
      <c r="V111" s="635" t="s">
        <v>193</v>
      </c>
      <c r="W111" s="1082" t="s">
        <v>168</v>
      </c>
      <c r="X111" s="1082"/>
      <c r="Y111" s="1085" t="s">
        <v>403</v>
      </c>
      <c r="Z111" s="1085"/>
      <c r="AA111" s="636" t="s">
        <v>258</v>
      </c>
      <c r="AB111" s="633"/>
    </row>
    <row r="112" spans="1:52" ht="30" customHeight="1" thickBot="1" x14ac:dyDescent="0.25">
      <c r="A112" s="1027"/>
      <c r="B112" s="1028"/>
      <c r="C112" s="1031"/>
      <c r="D112" s="1034"/>
      <c r="E112" s="1037"/>
      <c r="F112" s="553">
        <v>29.4</v>
      </c>
      <c r="G112" s="552">
        <v>0.1</v>
      </c>
      <c r="H112" s="553">
        <v>0.1</v>
      </c>
      <c r="I112" s="622">
        <v>0.3</v>
      </c>
      <c r="J112" s="1016"/>
      <c r="K112" s="1016"/>
      <c r="L112" s="1019"/>
      <c r="M112" s="532"/>
      <c r="N112" s="559"/>
      <c r="O112" s="560"/>
      <c r="P112" s="561"/>
      <c r="Q112" s="561"/>
      <c r="R112" s="1074"/>
      <c r="S112" s="1058"/>
      <c r="V112" s="635" t="s">
        <v>194</v>
      </c>
      <c r="W112" s="1082" t="s">
        <v>169</v>
      </c>
      <c r="X112" s="1082"/>
      <c r="Y112" s="1082" t="s">
        <v>258</v>
      </c>
      <c r="Z112" s="1082"/>
      <c r="AA112" s="636" t="s">
        <v>258</v>
      </c>
      <c r="AB112" s="633"/>
    </row>
    <row r="113" spans="1:27" ht="30" customHeight="1" thickBot="1" x14ac:dyDescent="0.25">
      <c r="A113" s="1023" t="s">
        <v>231</v>
      </c>
      <c r="B113" s="1024"/>
      <c r="C113" s="1031"/>
      <c r="D113" s="1034"/>
      <c r="E113" s="1037"/>
      <c r="F113" s="552">
        <v>33.6</v>
      </c>
      <c r="G113" s="552">
        <v>0.1</v>
      </c>
      <c r="H113" s="552">
        <v>-3.6</v>
      </c>
      <c r="I113" s="609">
        <v>1.7</v>
      </c>
      <c r="J113" s="1029">
        <v>2</v>
      </c>
      <c r="K113" s="1015">
        <v>43600</v>
      </c>
      <c r="L113" s="1018" t="s">
        <v>337</v>
      </c>
      <c r="M113" s="532"/>
      <c r="N113" s="536"/>
      <c r="O113" s="532"/>
      <c r="P113" s="532"/>
      <c r="Q113" s="532"/>
      <c r="R113" s="532"/>
      <c r="S113" s="587"/>
      <c r="V113" s="637"/>
      <c r="W113" s="1078"/>
      <c r="X113" s="1078"/>
      <c r="Y113" s="1078"/>
      <c r="Z113" s="1078"/>
      <c r="AA113" s="566"/>
    </row>
    <row r="114" spans="1:27" ht="30" customHeight="1" x14ac:dyDescent="0.2">
      <c r="A114" s="1025"/>
      <c r="B114" s="1026"/>
      <c r="C114" s="1031"/>
      <c r="D114" s="1034"/>
      <c r="E114" s="1037"/>
      <c r="F114" s="552">
        <v>51.2</v>
      </c>
      <c r="G114" s="552">
        <v>0.1</v>
      </c>
      <c r="H114" s="552">
        <v>-1.2</v>
      </c>
      <c r="I114" s="571">
        <v>1.7</v>
      </c>
      <c r="J114" s="1016"/>
      <c r="K114" s="1016"/>
      <c r="L114" s="1019"/>
      <c r="M114" s="532"/>
      <c r="N114" s="536"/>
      <c r="O114" s="532"/>
      <c r="P114" s="532"/>
      <c r="Q114" s="532"/>
      <c r="R114" s="532"/>
      <c r="S114" s="587"/>
    </row>
    <row r="115" spans="1:27" ht="30" customHeight="1" thickBot="1" x14ac:dyDescent="0.25">
      <c r="A115" s="1027"/>
      <c r="B115" s="1028"/>
      <c r="C115" s="1031"/>
      <c r="D115" s="1034"/>
      <c r="E115" s="1037"/>
      <c r="F115" s="552">
        <v>68.3</v>
      </c>
      <c r="G115" s="552">
        <v>0.1</v>
      </c>
      <c r="H115" s="552">
        <v>1.7</v>
      </c>
      <c r="I115" s="571">
        <v>1.7</v>
      </c>
      <c r="J115" s="1016"/>
      <c r="K115" s="1016"/>
      <c r="L115" s="1019"/>
      <c r="M115" s="532"/>
      <c r="N115" s="536"/>
      <c r="O115" s="532"/>
      <c r="P115" s="532"/>
      <c r="Q115" s="532"/>
      <c r="R115" s="532"/>
      <c r="S115" s="587"/>
    </row>
    <row r="116" spans="1:27" ht="30" customHeight="1" x14ac:dyDescent="0.2">
      <c r="A116" s="1023" t="s">
        <v>318</v>
      </c>
      <c r="B116" s="1024"/>
      <c r="C116" s="1031"/>
      <c r="D116" s="1034"/>
      <c r="E116" s="1037"/>
      <c r="F116" s="553">
        <v>698.2</v>
      </c>
      <c r="G116" s="552">
        <v>0.1</v>
      </c>
      <c r="H116" s="552">
        <v>-0.99</v>
      </c>
      <c r="I116" s="609">
        <v>6.8000000000000005E-2</v>
      </c>
      <c r="J116" s="1040">
        <v>1.96</v>
      </c>
      <c r="K116" s="1015">
        <v>43600</v>
      </c>
      <c r="L116" s="1018" t="s">
        <v>335</v>
      </c>
      <c r="M116" s="532"/>
      <c r="N116" s="536"/>
      <c r="O116" s="532"/>
      <c r="P116" s="638"/>
      <c r="Q116" s="638"/>
      <c r="R116" s="638"/>
      <c r="S116" s="587"/>
    </row>
    <row r="117" spans="1:27" ht="30" customHeight="1" x14ac:dyDescent="0.2">
      <c r="A117" s="1025"/>
      <c r="B117" s="1026"/>
      <c r="C117" s="1031"/>
      <c r="D117" s="1034"/>
      <c r="E117" s="1037"/>
      <c r="F117" s="552">
        <v>751.8</v>
      </c>
      <c r="G117" s="552">
        <v>0.1</v>
      </c>
      <c r="H117" s="567">
        <v>-0.88</v>
      </c>
      <c r="I117" s="571">
        <v>8.6999999999999994E-2</v>
      </c>
      <c r="J117" s="1041">
        <v>1.96</v>
      </c>
      <c r="K117" s="1016">
        <v>42586</v>
      </c>
      <c r="L117" s="1019" t="s">
        <v>242</v>
      </c>
      <c r="M117" s="532"/>
      <c r="N117" s="536"/>
      <c r="O117" s="532"/>
      <c r="P117" s="638"/>
      <c r="Q117" s="638"/>
      <c r="R117" s="638"/>
      <c r="S117" s="587"/>
    </row>
    <row r="118" spans="1:27" ht="30" customHeight="1" thickBot="1" x14ac:dyDescent="0.25">
      <c r="A118" s="1027"/>
      <c r="B118" s="1028"/>
      <c r="C118" s="1032"/>
      <c r="D118" s="1035"/>
      <c r="E118" s="1038"/>
      <c r="F118" s="569">
        <v>798.4</v>
      </c>
      <c r="G118" s="569">
        <v>0.1</v>
      </c>
      <c r="H118" s="569">
        <v>-0.73</v>
      </c>
      <c r="I118" s="612">
        <v>0.11</v>
      </c>
      <c r="J118" s="1042">
        <v>2</v>
      </c>
      <c r="K118" s="1017">
        <v>42625</v>
      </c>
      <c r="L118" s="1020" t="s">
        <v>243</v>
      </c>
      <c r="M118" s="532"/>
      <c r="N118" s="639"/>
      <c r="O118" s="540"/>
      <c r="P118" s="640"/>
      <c r="Q118" s="640"/>
      <c r="R118" s="640"/>
      <c r="S118" s="541"/>
    </row>
    <row r="119" spans="1:27" ht="30" customHeight="1" x14ac:dyDescent="0.2">
      <c r="A119" s="536"/>
      <c r="B119" s="532"/>
      <c r="C119" s="532"/>
      <c r="D119" s="532"/>
      <c r="E119" s="532"/>
      <c r="F119" s="532"/>
      <c r="G119" s="532"/>
      <c r="H119" s="532"/>
      <c r="I119" s="532"/>
      <c r="J119" s="532"/>
      <c r="K119" s="532"/>
      <c r="L119" s="532"/>
      <c r="M119" s="532"/>
      <c r="N119" s="532"/>
      <c r="O119" s="638"/>
      <c r="P119" s="638"/>
      <c r="Q119" s="638"/>
      <c r="R119" s="638"/>
      <c r="S119" s="638"/>
    </row>
    <row r="120" spans="1:27" ht="30" customHeight="1" thickBot="1" x14ac:dyDescent="0.3">
      <c r="G120" s="416"/>
      <c r="H120" s="416"/>
      <c r="I120" s="416"/>
      <c r="J120" s="416"/>
      <c r="K120" s="416"/>
      <c r="L120" s="416"/>
      <c r="M120" s="416"/>
      <c r="N120" s="416"/>
      <c r="O120" s="416"/>
      <c r="P120" s="416"/>
      <c r="Q120" s="416"/>
      <c r="R120" s="416"/>
      <c r="S120" s="416"/>
    </row>
    <row r="121" spans="1:27" ht="30" customHeight="1" thickBot="1" x14ac:dyDescent="0.3">
      <c r="B121" s="1008" t="s">
        <v>320</v>
      </c>
      <c r="C121" s="1009"/>
      <c r="D121" s="1009"/>
      <c r="E121" s="1009"/>
      <c r="F121" s="1009"/>
      <c r="G121" s="1010"/>
      <c r="J121" s="641" t="s">
        <v>256</v>
      </c>
      <c r="K121" s="642" t="str">
        <f>D67</f>
        <v>Fabricante</v>
      </c>
      <c r="L121" s="643" t="str">
        <f>E67</f>
        <v>Identificación / Serie</v>
      </c>
      <c r="M121" s="643" t="str">
        <f>R67</f>
        <v>Fecha de Calibración</v>
      </c>
      <c r="N121" s="643" t="str">
        <f>S67</f>
        <v>Trazabilidad y numero</v>
      </c>
      <c r="O121" s="644" t="s">
        <v>204</v>
      </c>
      <c r="P121" s="643" t="s">
        <v>229</v>
      </c>
      <c r="Q121" s="643" t="s">
        <v>205</v>
      </c>
      <c r="R121" s="644" t="s">
        <v>270</v>
      </c>
      <c r="S121" s="644" t="s">
        <v>271</v>
      </c>
      <c r="T121" s="644" t="s">
        <v>272</v>
      </c>
      <c r="U121" s="644" t="s">
        <v>273</v>
      </c>
      <c r="V121" s="643" t="s">
        <v>274</v>
      </c>
      <c r="W121" s="645" t="s">
        <v>275</v>
      </c>
    </row>
    <row r="122" spans="1:27" ht="30" customHeight="1" thickBot="1" x14ac:dyDescent="0.3">
      <c r="A122" s="434"/>
      <c r="B122" s="1011" t="s">
        <v>276</v>
      </c>
      <c r="C122" s="1012"/>
      <c r="D122" s="646" t="s">
        <v>267</v>
      </c>
      <c r="E122" s="646" t="s">
        <v>261</v>
      </c>
      <c r="F122" s="646" t="s">
        <v>285</v>
      </c>
      <c r="G122" s="647" t="s">
        <v>261</v>
      </c>
      <c r="J122" s="648"/>
      <c r="K122" s="649"/>
      <c r="L122" s="650"/>
      <c r="M122" s="650"/>
      <c r="N122" s="650"/>
      <c r="O122" s="651"/>
      <c r="P122" s="650"/>
      <c r="Q122" s="650"/>
      <c r="R122" s="651"/>
      <c r="S122" s="651"/>
      <c r="T122" s="651"/>
      <c r="U122" s="651"/>
      <c r="V122" s="650"/>
      <c r="W122" s="652"/>
    </row>
    <row r="123" spans="1:27" ht="30" customHeight="1" thickBot="1" x14ac:dyDescent="0.3">
      <c r="B123" s="434"/>
      <c r="C123" s="416"/>
      <c r="D123" s="416"/>
      <c r="E123" s="416"/>
      <c r="F123" s="416"/>
      <c r="G123" s="435"/>
      <c r="J123" s="653" t="str">
        <f>N71</f>
        <v>V-002</v>
      </c>
      <c r="K123" s="437" t="str">
        <f>D70</f>
        <v>Lufft Opus 20</v>
      </c>
      <c r="L123" s="437" t="str">
        <f>E70</f>
        <v>0,23.0714.0802.024</v>
      </c>
      <c r="M123" s="654" t="str">
        <f>R70</f>
        <v>21/05/2019 / - 23/05/2019 -    15/05/2019</v>
      </c>
      <c r="N123" s="655" t="str">
        <f>S70</f>
        <v>INM  3998- 4006-2313</v>
      </c>
      <c r="O123" s="437">
        <f>O71</f>
        <v>0.3</v>
      </c>
      <c r="P123" s="437">
        <f t="shared" ref="P123:Q123" si="16">P71</f>
        <v>1.7</v>
      </c>
      <c r="Q123" s="437">
        <f t="shared" si="16"/>
        <v>0.31</v>
      </c>
      <c r="R123" s="121">
        <f>SLOPE(H70:H72,F70:F72)</f>
        <v>7.6498785212423676E-3</v>
      </c>
      <c r="S123" s="121">
        <f>INTERCEPT(H70:H72,F70:F72)</f>
        <v>-0.21055551907544817</v>
      </c>
      <c r="T123" s="121">
        <f>SLOPE(H73:H75,F73:F75)</f>
        <v>0.13760217983651227</v>
      </c>
      <c r="U123" s="121">
        <f>INTERCEPT(H73:H75,F73:F75)</f>
        <v>-7.9455040871934619</v>
      </c>
      <c r="V123" s="121">
        <f>SLOPE(H76:H78,F76:F78)</f>
        <v>1.5801362733735406E-3</v>
      </c>
      <c r="W123" s="656">
        <f>INTERCEPT(H76:H78,F76:F78)</f>
        <v>-2.0852978673143219</v>
      </c>
    </row>
    <row r="124" spans="1:27" ht="30" customHeight="1" x14ac:dyDescent="0.25">
      <c r="B124" s="1013" t="s">
        <v>277</v>
      </c>
      <c r="C124" s="1014"/>
      <c r="D124" s="657">
        <v>21400</v>
      </c>
      <c r="E124" s="658" t="s">
        <v>413</v>
      </c>
      <c r="F124" s="658">
        <v>150</v>
      </c>
      <c r="G124" s="659" t="s">
        <v>284</v>
      </c>
      <c r="J124" s="660" t="str">
        <f>N101</f>
        <v>M-010</v>
      </c>
      <c r="K124" s="445" t="str">
        <f>D100</f>
        <v>Lufft Opus 20</v>
      </c>
      <c r="L124" s="445" t="str">
        <f>E100</f>
        <v>0,26.0714.0802.024</v>
      </c>
      <c r="M124" s="661" t="str">
        <f>R100</f>
        <v>14/05/2019- 15/05/2019    15/05/2019</v>
      </c>
      <c r="N124" s="662" t="str">
        <f>S100</f>
        <v>INM 3985 - INM 3987 -   INM 2314</v>
      </c>
      <c r="O124" s="459">
        <f>O101</f>
        <v>0.3</v>
      </c>
      <c r="P124" s="459">
        <f>P101</f>
        <v>1.7</v>
      </c>
      <c r="Q124" s="454">
        <f>Q101</f>
        <v>0.34</v>
      </c>
      <c r="R124" s="122">
        <f>SLOPE(H100:H102,F100:F102)</f>
        <v>3.6000822875951452E-2</v>
      </c>
      <c r="S124" s="122">
        <f>INTERCEPT(H100:H102,F100:F102)</f>
        <v>-0.76495234176781179</v>
      </c>
      <c r="T124" s="122">
        <f>SLOPE(H103:H105,F103:F105)</f>
        <v>0.14610357623723358</v>
      </c>
      <c r="U124" s="122">
        <f>INTERCEPT(H103:H105,F103:F105)</f>
        <v>-8.5658927457226355</v>
      </c>
      <c r="V124" s="122">
        <f>SLOPE(H106:H108,F106:F108)</f>
        <v>1.1102903418968183E-3</v>
      </c>
      <c r="W124" s="663">
        <f>INTERCEPT(H106:H108,F106:F108)</f>
        <v>-1.6983583226282657</v>
      </c>
    </row>
    <row r="125" spans="1:27" ht="30" customHeight="1" x14ac:dyDescent="0.25">
      <c r="B125" s="1006" t="s">
        <v>321</v>
      </c>
      <c r="C125" s="1007"/>
      <c r="D125" s="664">
        <v>8600</v>
      </c>
      <c r="E125" s="665" t="s">
        <v>284</v>
      </c>
      <c r="F125" s="665">
        <v>170</v>
      </c>
      <c r="G125" s="544" t="s">
        <v>284</v>
      </c>
      <c r="J125" s="660" t="str">
        <f>N111</f>
        <v>M-011</v>
      </c>
      <c r="K125" s="445" t="str">
        <f>D110</f>
        <v>Lufft Opus 20</v>
      </c>
      <c r="L125" s="445" t="str">
        <f>E110</f>
        <v>0,22.0714.0802.024</v>
      </c>
      <c r="M125" s="661" t="str">
        <f>R110</f>
        <v>14/05/2019 -/  15/05/2019 -   15/05/2019</v>
      </c>
      <c r="N125" s="662" t="str">
        <f>S110</f>
        <v>INM-39864-INM 3988-INM 2315</v>
      </c>
      <c r="O125" s="459">
        <f>O111</f>
        <v>0.3</v>
      </c>
      <c r="P125" s="459">
        <f>P111</f>
        <v>1.7</v>
      </c>
      <c r="Q125" s="459">
        <f>Q111</f>
        <v>0.11</v>
      </c>
      <c r="R125" s="122">
        <f>SLOPE(H110:H112,F110:F112)</f>
        <v>1.3789480596230877E-2</v>
      </c>
      <c r="S125" s="122">
        <f>INTERCEPT(H110:H112,F110:F112)</f>
        <v>-0.31945630047934864</v>
      </c>
      <c r="T125" s="122">
        <f>SLOPE(H113:H115,F113:F115)</f>
        <v>0.15265797836413364</v>
      </c>
      <c r="U125" s="122">
        <f>INTERCEPT(H113:H115,F113:F115)</f>
        <v>-8.8239788291829537</v>
      </c>
      <c r="V125" s="122">
        <f>SLOPE(H116:H118,F116:F118)</f>
        <v>2.5813149339457058E-3</v>
      </c>
      <c r="W125" s="663">
        <f>INTERCEPT(H116:H118,F116:F118)</f>
        <v>-2.8012761658278418</v>
      </c>
    </row>
    <row r="126" spans="1:27" ht="30" customHeight="1" x14ac:dyDescent="0.25">
      <c r="B126" s="1006" t="s">
        <v>278</v>
      </c>
      <c r="C126" s="1007"/>
      <c r="D126" s="664">
        <v>8400</v>
      </c>
      <c r="E126" s="665" t="s">
        <v>284</v>
      </c>
      <c r="F126" s="665">
        <v>170</v>
      </c>
      <c r="G126" s="544" t="s">
        <v>284</v>
      </c>
      <c r="J126" s="666" t="str">
        <f>N81</f>
        <v xml:space="preserve">M-012  </v>
      </c>
      <c r="K126" s="445" t="str">
        <f>D80</f>
        <v>Lufft Opus 20</v>
      </c>
      <c r="L126" s="445">
        <f>E80</f>
        <v>19506160802033</v>
      </c>
      <c r="M126" s="661" t="str">
        <f>R80</f>
        <v>21/05/2019 /- 23/05/2019 -/  02/05/2019</v>
      </c>
      <c r="N126" s="662" t="str">
        <f>S80</f>
        <v>INM-3997, INM 4005 - INM 2316</v>
      </c>
      <c r="O126" s="445">
        <f>O81</f>
        <v>0.4</v>
      </c>
      <c r="P126" s="445">
        <f>P81</f>
        <v>1.7</v>
      </c>
      <c r="Q126" s="445">
        <f>Q81</f>
        <v>0.56999999999999995</v>
      </c>
      <c r="R126" s="122">
        <f>SLOPE(H80:H82,F80:F82)</f>
        <v>2.7153152443586816E-2</v>
      </c>
      <c r="S126" s="122">
        <f>INTERCEPT(H80:H82,F80:F82)</f>
        <v>-0.60311109360847481</v>
      </c>
      <c r="T126" s="122">
        <f>SLOPE(H83:H85,F83:F85)</f>
        <v>0.12702668198646755</v>
      </c>
      <c r="U126" s="122">
        <f>INTERCEPT(H83:H85,F83:F85)</f>
        <v>-6.9481807736499448</v>
      </c>
      <c r="V126" s="122">
        <f>SLOPE(H86:H88,F86:F88)</f>
        <v>1.9899325989336312E-3</v>
      </c>
      <c r="W126" s="663">
        <f>INTERCEPT(H86:H88,F86:F88)</f>
        <v>-2.4093630913706812</v>
      </c>
    </row>
    <row r="127" spans="1:27" ht="30" customHeight="1" thickBot="1" x14ac:dyDescent="0.3">
      <c r="B127" s="1006" t="s">
        <v>369</v>
      </c>
      <c r="C127" s="1007"/>
      <c r="D127" s="664">
        <v>7950</v>
      </c>
      <c r="E127" s="665" t="s">
        <v>284</v>
      </c>
      <c r="F127" s="665">
        <v>140</v>
      </c>
      <c r="G127" s="544" t="s">
        <v>284</v>
      </c>
      <c r="J127" s="667" t="str">
        <f>N91</f>
        <v xml:space="preserve">M-013  </v>
      </c>
      <c r="K127" s="464" t="str">
        <f>D90</f>
        <v>Lufft Opus 20</v>
      </c>
      <c r="L127" s="464">
        <f>E90</f>
        <v>19406160802033</v>
      </c>
      <c r="M127" s="668" t="str">
        <f>R90</f>
        <v>2019-09-24 - / 2019-09-25 -    2019-08-25</v>
      </c>
      <c r="N127" s="668" t="str">
        <f>R90</f>
        <v>2019-09-24 - / 2019-09-25 -    2019-08-25</v>
      </c>
      <c r="O127" s="464">
        <f>O91</f>
        <v>0.3</v>
      </c>
      <c r="P127" s="464">
        <f>P91</f>
        <v>1.7</v>
      </c>
      <c r="Q127" s="464">
        <f>Q91</f>
        <v>0.28999999999999998</v>
      </c>
      <c r="R127" s="123">
        <f>SLOPE(H90:H92,F90:F92)</f>
        <v>1.3499905595065769E-2</v>
      </c>
      <c r="S127" s="118">
        <f>INTERCEPT(H90:H92,F90:F92)</f>
        <v>-0.31364780665869468</v>
      </c>
      <c r="T127" s="123">
        <f>SLOPE(H93:H95,F93:F95)</f>
        <v>0.101903287496585</v>
      </c>
      <c r="U127" s="118">
        <f>INTERCEPT(H93:H95,F93:F95)</f>
        <v>-5.6461160185775423</v>
      </c>
      <c r="V127" s="123">
        <f>SLOPE(H96:H98,F96:F98)</f>
        <v>1.1125130090065254E-3</v>
      </c>
      <c r="W127" s="669">
        <f>INTERCEPT(H96:H98,F96:F98)</f>
        <v>-1.8509982843560584</v>
      </c>
    </row>
    <row r="128" spans="1:27" ht="30" customHeight="1" x14ac:dyDescent="0.25">
      <c r="B128" s="1006" t="s">
        <v>279</v>
      </c>
      <c r="C128" s="1007"/>
      <c r="D128" s="664">
        <v>7700</v>
      </c>
      <c r="E128" s="665" t="s">
        <v>284</v>
      </c>
      <c r="F128" s="665">
        <v>200</v>
      </c>
      <c r="G128" s="544" t="s">
        <v>284</v>
      </c>
    </row>
    <row r="129" spans="2:7" ht="30" customHeight="1" x14ac:dyDescent="0.25">
      <c r="B129" s="1006" t="s">
        <v>280</v>
      </c>
      <c r="C129" s="1007"/>
      <c r="D129" s="664">
        <v>7800</v>
      </c>
      <c r="E129" s="665" t="s">
        <v>284</v>
      </c>
      <c r="F129" s="665">
        <v>200</v>
      </c>
      <c r="G129" s="544" t="s">
        <v>284</v>
      </c>
    </row>
    <row r="130" spans="2:7" ht="30" customHeight="1" x14ac:dyDescent="0.25">
      <c r="B130" s="1006" t="s">
        <v>281</v>
      </c>
      <c r="C130" s="1007"/>
      <c r="D130" s="664">
        <v>7700</v>
      </c>
      <c r="E130" s="665" t="s">
        <v>284</v>
      </c>
      <c r="F130" s="665">
        <v>400</v>
      </c>
      <c r="G130" s="544" t="s">
        <v>284</v>
      </c>
    </row>
    <row r="131" spans="2:7" ht="30" customHeight="1" x14ac:dyDescent="0.25">
      <c r="B131" s="1006" t="s">
        <v>282</v>
      </c>
      <c r="C131" s="1007"/>
      <c r="D131" s="664">
        <v>7100</v>
      </c>
      <c r="E131" s="665" t="s">
        <v>284</v>
      </c>
      <c r="F131" s="665">
        <v>600</v>
      </c>
      <c r="G131" s="544" t="s">
        <v>284</v>
      </c>
    </row>
    <row r="132" spans="2:7" ht="30" customHeight="1" x14ac:dyDescent="0.25">
      <c r="B132" s="1006" t="s">
        <v>283</v>
      </c>
      <c r="C132" s="1007"/>
      <c r="D132" s="664">
        <v>2700</v>
      </c>
      <c r="E132" s="665" t="s">
        <v>284</v>
      </c>
      <c r="F132" s="665">
        <v>130</v>
      </c>
      <c r="G132" s="544" t="s">
        <v>284</v>
      </c>
    </row>
    <row r="133" spans="2:7" ht="30" customHeight="1" thickBot="1" x14ac:dyDescent="0.3">
      <c r="B133" s="1004" t="s">
        <v>370</v>
      </c>
      <c r="C133" s="1005"/>
      <c r="D133" s="670">
        <v>7840</v>
      </c>
      <c r="E133" s="671" t="s">
        <v>284</v>
      </c>
      <c r="F133" s="671">
        <v>140</v>
      </c>
      <c r="G133" s="566" t="s">
        <v>284</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672"/>
      <c r="BJ189" s="672"/>
      <c r="BK189" s="672"/>
      <c r="BL189" s="672"/>
    </row>
    <row r="190" spans="61:64" ht="35.1" customHeight="1" x14ac:dyDescent="0.25">
      <c r="BI190" s="672"/>
      <c r="BJ190" s="672"/>
      <c r="BK190" s="672"/>
      <c r="BL190" s="672"/>
    </row>
    <row r="191" spans="61:64" ht="35.1" customHeight="1" x14ac:dyDescent="0.25">
      <c r="BI191" s="672"/>
      <c r="BJ191" s="672"/>
      <c r="BK191" s="672"/>
      <c r="BL191" s="672"/>
    </row>
    <row r="192" spans="61:64" ht="35.1" customHeight="1" x14ac:dyDescent="0.25">
      <c r="BI192" s="672"/>
      <c r="BJ192" s="672"/>
      <c r="BK192" s="672"/>
      <c r="BL192" s="672"/>
    </row>
  </sheetData>
  <sheetProtection algorithmName="SHA-512" hashValue="/EqQHr1gIq6gnWy7D3HY0EaT2ccRSwW/dTm3d6zRrzSuc1UVnFKBbH68pc5eJQl/ObVlrzo79zuvsSY08Ov6YA==" saltValue="zEGSL6sLlg7MDfzCgfgtWw==" spinCount="100000" sheet="1" objects="1" scenarios="1"/>
  <mergeCells count="169">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3:C133"/>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topLeftCell="A22" zoomScale="60" zoomScaleNormal="10" workbookViewId="0">
      <selection activeCell="D15" sqref="D15"/>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7"/>
      <c r="D29" s="277"/>
      <c r="E29" s="277"/>
      <c r="F29" s="278"/>
      <c r="G29" s="53"/>
      <c r="H29" s="53"/>
      <c r="I29" s="53"/>
      <c r="J29" s="53"/>
    </row>
    <row r="30" spans="1:11" s="54" customFormat="1" ht="31.5" customHeight="1" x14ac:dyDescent="0.2">
      <c r="A30" s="899"/>
      <c r="B30" s="124" t="s">
        <v>2</v>
      </c>
      <c r="C30" s="277"/>
      <c r="D30" s="277"/>
      <c r="E30" s="277"/>
      <c r="F30" s="278"/>
      <c r="G30" s="53"/>
      <c r="H30" s="53"/>
      <c r="I30" s="53"/>
      <c r="J30" s="53"/>
    </row>
    <row r="31" spans="1:11" s="54" customFormat="1" ht="31.5" customHeight="1" thickBot="1" x14ac:dyDescent="0.25">
      <c r="A31" s="900"/>
      <c r="B31" s="60" t="s">
        <v>0</v>
      </c>
      <c r="C31" s="279"/>
      <c r="D31" s="279"/>
      <c r="E31" s="279"/>
      <c r="F31" s="280"/>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PSbqsMjbnTDTA7vBMMFFZlCVhl7VtGnmfyIT5dnIdjv7UsRpI8tF9Gwct3kNrhCIIhTH8x4d+A4Ky13iLwy60A==" saltValue="F3zOscUqF7h0vpLRunx85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Normal="100" zoomScaleSheetLayoutView="100" workbookViewId="0">
      <selection activeCell="D15" sqref="D15:G15"/>
    </sheetView>
  </sheetViews>
  <sheetFormatPr baseColWidth="10" defaultRowHeight="15" x14ac:dyDescent="0.2"/>
  <cols>
    <col min="1" max="1" width="5.7109375" style="255" customWidth="1"/>
    <col min="2" max="2" width="14.7109375" style="255" customWidth="1"/>
    <col min="3" max="3" width="12.28515625" style="255" customWidth="1"/>
    <col min="4" max="4" width="10.140625" style="255" customWidth="1"/>
    <col min="5" max="5" width="12.7109375" style="255" customWidth="1"/>
    <col min="6" max="6" width="9.7109375" style="255" customWidth="1"/>
    <col min="7" max="7" width="11" style="255" customWidth="1"/>
    <col min="8" max="8" width="11.7109375" style="255" customWidth="1"/>
    <col min="9" max="9" width="9.140625" style="255" customWidth="1"/>
    <col min="10" max="10" width="10" style="255" customWidth="1"/>
    <col min="11" max="16384" width="11.42578125" style="255"/>
  </cols>
  <sheetData>
    <row r="1" spans="1:10" ht="120" customHeight="1" x14ac:dyDescent="0.2">
      <c r="A1" s="1201"/>
      <c r="B1" s="1201"/>
      <c r="C1" s="1201"/>
      <c r="D1" s="1201"/>
      <c r="E1" s="1201"/>
      <c r="F1" s="1201"/>
      <c r="G1" s="1201"/>
      <c r="H1" s="1201"/>
      <c r="I1" s="1201"/>
      <c r="J1" s="1201"/>
    </row>
    <row r="2" spans="1:10" ht="20.100000000000001" customHeight="1" x14ac:dyDescent="0.2">
      <c r="A2" s="369"/>
      <c r="B2" s="369"/>
      <c r="C2" s="369"/>
      <c r="D2" s="369"/>
      <c r="E2" s="369"/>
      <c r="F2" s="369"/>
    </row>
    <row r="3" spans="1:10" ht="20.100000000000001" customHeight="1" x14ac:dyDescent="0.25">
      <c r="A3" s="369"/>
      <c r="B3" s="369"/>
      <c r="C3" s="369"/>
      <c r="D3" s="369"/>
      <c r="E3" s="369"/>
      <c r="F3" s="369"/>
      <c r="G3" s="1202" t="s">
        <v>27</v>
      </c>
      <c r="H3" s="1202"/>
      <c r="I3" s="1203" t="str">
        <f>'DATOS } '!J7</f>
        <v>LCP-XXX-XX</v>
      </c>
      <c r="J3" s="1203"/>
    </row>
    <row r="4" spans="1:10" ht="20.100000000000001" customHeight="1" x14ac:dyDescent="0.25">
      <c r="A4" s="1204" t="s">
        <v>6</v>
      </c>
      <c r="B4" s="1204"/>
      <c r="C4" s="1204"/>
      <c r="D4" s="256"/>
      <c r="E4" s="256"/>
      <c r="G4" s="1202"/>
      <c r="H4" s="1202"/>
    </row>
    <row r="5" spans="1:10" ht="20.100000000000001" customHeight="1" x14ac:dyDescent="0.2">
      <c r="A5" s="367"/>
      <c r="B5" s="256"/>
      <c r="C5" s="256"/>
      <c r="D5" s="256"/>
      <c r="E5" s="256"/>
      <c r="F5" s="256"/>
    </row>
    <row r="6" spans="1:10" ht="20.100000000000001" customHeight="1" x14ac:dyDescent="0.2">
      <c r="A6" s="1192" t="s">
        <v>384</v>
      </c>
      <c r="B6" s="1192"/>
      <c r="D6" s="1194">
        <f>'DATOS } '!E7</f>
        <v>0</v>
      </c>
      <c r="E6" s="1194"/>
      <c r="F6" s="1194"/>
      <c r="G6" s="1194"/>
      <c r="H6" s="1194"/>
      <c r="I6" s="1194"/>
      <c r="J6" s="1194"/>
    </row>
    <row r="7" spans="1:10" ht="20.100000000000001" customHeight="1" x14ac:dyDescent="0.2">
      <c r="A7" s="1192" t="s">
        <v>385</v>
      </c>
      <c r="B7" s="1192"/>
      <c r="C7" s="257"/>
      <c r="D7" s="1194">
        <f>'DATOS } '!F7</f>
        <v>0</v>
      </c>
      <c r="E7" s="1194"/>
      <c r="F7" s="1194"/>
      <c r="G7" s="1194"/>
      <c r="H7" s="1194"/>
      <c r="I7" s="1194"/>
    </row>
    <row r="8" spans="1:10" ht="20.100000000000001" customHeight="1" x14ac:dyDescent="0.2">
      <c r="A8" s="1192" t="s">
        <v>386</v>
      </c>
      <c r="B8" s="1192"/>
      <c r="D8" s="1194">
        <f>'DATOS } '!C7</f>
        <v>0</v>
      </c>
      <c r="E8" s="1194"/>
      <c r="F8" s="1194"/>
      <c r="G8" s="1194"/>
    </row>
    <row r="9" spans="1:10" ht="20.100000000000001" customHeight="1" x14ac:dyDescent="0.2">
      <c r="A9" s="365"/>
      <c r="B9" s="365"/>
      <c r="D9" s="365"/>
      <c r="E9" s="365"/>
      <c r="F9" s="256"/>
    </row>
    <row r="10" spans="1:10" ht="20.100000000000001" customHeight="1" x14ac:dyDescent="0.2">
      <c r="A10" s="1192" t="s">
        <v>387</v>
      </c>
      <c r="B10" s="1192"/>
      <c r="C10" s="1192"/>
      <c r="D10" s="1195">
        <f>'DATOS } '!D7</f>
        <v>0</v>
      </c>
      <c r="E10" s="1195"/>
      <c r="F10" s="1196" t="s">
        <v>388</v>
      </c>
      <c r="G10" s="1196"/>
      <c r="H10" s="1196"/>
      <c r="I10" s="1197" t="e">
        <f>'10 kg }'!E4</f>
        <v>#N/A</v>
      </c>
      <c r="J10" s="1197"/>
    </row>
    <row r="11" spans="1:10" ht="20.100000000000001" customHeight="1" x14ac:dyDescent="0.2">
      <c r="A11" s="256"/>
      <c r="B11" s="256"/>
      <c r="C11" s="256"/>
      <c r="D11" s="256"/>
      <c r="E11" s="256"/>
      <c r="F11" s="256"/>
    </row>
    <row r="12" spans="1:10" ht="20.100000000000001" customHeight="1" x14ac:dyDescent="0.2">
      <c r="A12" s="1199" t="s">
        <v>299</v>
      </c>
      <c r="B12" s="1199"/>
      <c r="C12" s="1199"/>
      <c r="D12" s="1199"/>
      <c r="E12" s="1199"/>
      <c r="F12" s="1199"/>
      <c r="G12" s="1199"/>
      <c r="H12" s="1199"/>
      <c r="I12" s="1199"/>
      <c r="J12" s="1199"/>
    </row>
    <row r="13" spans="1:10" ht="20.100000000000001" customHeight="1" x14ac:dyDescent="0.2">
      <c r="A13" s="368"/>
      <c r="B13" s="368"/>
      <c r="C13" s="368"/>
      <c r="D13" s="368"/>
      <c r="E13" s="368"/>
      <c r="F13" s="256"/>
    </row>
    <row r="14" spans="1:10" ht="20.100000000000001" customHeight="1" x14ac:dyDescent="0.2">
      <c r="A14" s="1192" t="s">
        <v>389</v>
      </c>
      <c r="B14" s="1192"/>
      <c r="C14" s="1192"/>
      <c r="D14" s="1200" t="s">
        <v>381</v>
      </c>
      <c r="E14" s="1200"/>
      <c r="F14" s="1200"/>
      <c r="G14" s="1200"/>
      <c r="H14" s="1200"/>
      <c r="I14" s="1200"/>
      <c r="J14" s="1200"/>
    </row>
    <row r="15" spans="1:10" ht="20.100000000000001" customHeight="1" x14ac:dyDescent="0.2">
      <c r="A15" s="1192" t="s">
        <v>390</v>
      </c>
      <c r="B15" s="1192"/>
      <c r="C15" s="1192"/>
      <c r="D15" s="1198">
        <f>'DATOS } '!D37</f>
        <v>0</v>
      </c>
      <c r="E15" s="1198"/>
      <c r="F15" s="1198"/>
      <c r="G15" s="1198"/>
      <c r="H15" s="367"/>
      <c r="I15" s="367"/>
      <c r="J15" s="367"/>
    </row>
    <row r="16" spans="1:10" ht="20.100000000000001" customHeight="1" x14ac:dyDescent="0.2">
      <c r="A16" s="1192" t="s">
        <v>391</v>
      </c>
      <c r="B16" s="1192"/>
      <c r="C16" s="1192"/>
      <c r="D16" s="1193">
        <f>'DATOS } '!E37</f>
        <v>0</v>
      </c>
      <c r="E16" s="1193"/>
      <c r="F16" s="1193"/>
      <c r="G16" s="1193"/>
      <c r="H16" s="367"/>
      <c r="I16" s="367"/>
      <c r="J16" s="367"/>
    </row>
    <row r="17" spans="1:10" ht="20.100000000000001" customHeight="1" x14ac:dyDescent="0.2">
      <c r="A17" s="1192" t="s">
        <v>356</v>
      </c>
      <c r="B17" s="1192"/>
      <c r="C17" s="1192"/>
      <c r="D17" s="1192"/>
      <c r="E17" s="1192"/>
      <c r="F17" s="1192"/>
      <c r="G17" s="1192"/>
      <c r="H17" s="365"/>
      <c r="I17" s="365"/>
      <c r="J17" s="365"/>
    </row>
    <row r="18" spans="1:10" ht="20.100000000000001" customHeight="1" x14ac:dyDescent="0.2">
      <c r="A18" s="1211"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'!F53&amp;""&amp;'DATOS } '!F54&amp;"."</f>
        <v>, , , , , , , , , , , , , , , , .</v>
      </c>
      <c r="B18" s="1211"/>
      <c r="C18" s="1211"/>
      <c r="D18" s="1211"/>
      <c r="E18" s="1211"/>
      <c r="F18" s="1211"/>
      <c r="G18" s="1211"/>
      <c r="H18" s="1211"/>
      <c r="I18" s="1211"/>
      <c r="J18" s="1211"/>
    </row>
    <row r="19" spans="1:10" ht="19.5" customHeight="1" x14ac:dyDescent="0.2">
      <c r="A19" s="1211"/>
      <c r="B19" s="1211"/>
      <c r="C19" s="1211"/>
      <c r="D19" s="1211"/>
      <c r="E19" s="1211"/>
      <c r="F19" s="1211"/>
      <c r="G19" s="1211"/>
      <c r="H19" s="1211"/>
      <c r="I19" s="1211"/>
      <c r="J19" s="1211"/>
    </row>
    <row r="20" spans="1:10" ht="20.100000000000001" customHeight="1" x14ac:dyDescent="0.2">
      <c r="A20" s="1192" t="s">
        <v>14</v>
      </c>
      <c r="B20" s="1192"/>
      <c r="C20" s="1192"/>
      <c r="D20" s="1212">
        <f>'DATOS } '!C37</f>
        <v>0</v>
      </c>
      <c r="E20" s="1213"/>
      <c r="F20" s="1213"/>
      <c r="G20" s="1213"/>
    </row>
    <row r="21" spans="1:10" ht="20.100000000000001" customHeight="1" x14ac:dyDescent="0.2">
      <c r="A21" s="365"/>
      <c r="B21" s="365"/>
      <c r="C21" s="365"/>
      <c r="D21" s="366"/>
      <c r="E21" s="367"/>
      <c r="F21" s="367"/>
      <c r="G21" s="367"/>
    </row>
    <row r="22" spans="1:10" ht="20.100000000000001" customHeight="1" x14ac:dyDescent="0.2">
      <c r="A22" s="1192" t="s">
        <v>15</v>
      </c>
      <c r="B22" s="1192"/>
      <c r="C22" s="1192"/>
      <c r="D22" s="1192"/>
      <c r="E22" s="1192"/>
      <c r="F22" s="1192"/>
      <c r="G22" s="1211"/>
      <c r="H22" s="1211"/>
      <c r="I22" s="1211"/>
      <c r="J22" s="1211"/>
    </row>
    <row r="23" spans="1:10" ht="20.100000000000001" customHeight="1" x14ac:dyDescent="0.2">
      <c r="A23" s="365"/>
      <c r="B23" s="365"/>
      <c r="C23" s="365"/>
      <c r="D23" s="365"/>
      <c r="E23" s="365"/>
      <c r="F23" s="365"/>
      <c r="G23" s="256"/>
    </row>
    <row r="24" spans="1:10" ht="20.100000000000001" customHeight="1" x14ac:dyDescent="0.2">
      <c r="A24" s="1204" t="s">
        <v>250</v>
      </c>
      <c r="B24" s="1204"/>
      <c r="C24" s="1204"/>
      <c r="D24" s="1204"/>
      <c r="E24" s="1204"/>
      <c r="F24" s="1204"/>
    </row>
    <row r="25" spans="1:10" ht="33" customHeight="1" x14ac:dyDescent="0.2">
      <c r="A25" s="1215" t="str">
        <f>'DATOS } '!G7</f>
        <v>Laboratorios de calibración masa y volumen SIC, avenida carrera 50 # 26-55, int 2, INM piso 5.</v>
      </c>
      <c r="B25" s="1215"/>
      <c r="C25" s="1215"/>
      <c r="D25" s="1215"/>
      <c r="E25" s="1215"/>
      <c r="F25" s="1215"/>
      <c r="G25" s="1215"/>
      <c r="H25" s="1215"/>
      <c r="I25" s="1215"/>
      <c r="J25" s="1215"/>
    </row>
    <row r="26" spans="1:10" ht="20.100000000000001" customHeight="1" x14ac:dyDescent="0.2">
      <c r="B26" s="1204"/>
      <c r="C26" s="1204"/>
      <c r="D26" s="1204"/>
      <c r="E26" s="1204"/>
      <c r="F26" s="368"/>
      <c r="G26" s="367"/>
    </row>
    <row r="27" spans="1:10" ht="20.100000000000001" customHeight="1" x14ac:dyDescent="0.2">
      <c r="A27" s="1204" t="s">
        <v>251</v>
      </c>
      <c r="B27" s="1204"/>
      <c r="C27" s="1204"/>
      <c r="D27" s="1204"/>
      <c r="E27" s="1214">
        <f>'DATOS } '!I7</f>
        <v>0</v>
      </c>
      <c r="F27" s="1214"/>
      <c r="G27" s="330"/>
      <c r="H27" s="330"/>
    </row>
    <row r="28" spans="1:10" ht="20.100000000000001" customHeight="1" x14ac:dyDescent="0.25">
      <c r="A28" s="367"/>
      <c r="B28" s="367"/>
      <c r="C28" s="367"/>
      <c r="D28" s="367"/>
      <c r="E28" s="367"/>
      <c r="F28" s="367"/>
      <c r="G28" s="358"/>
      <c r="H28" s="358"/>
      <c r="I28" s="256"/>
      <c r="J28" s="256"/>
    </row>
    <row r="29" spans="1:10" ht="20.100000000000001" customHeight="1" x14ac:dyDescent="0.2">
      <c r="A29" s="1240" t="s">
        <v>304</v>
      </c>
      <c r="B29" s="1240"/>
      <c r="C29" s="1240"/>
      <c r="D29" s="1240"/>
      <c r="E29" s="1240"/>
      <c r="F29" s="1240"/>
      <c r="G29" s="1240"/>
      <c r="H29" s="1240"/>
      <c r="I29" s="1240"/>
      <c r="J29" s="1240"/>
    </row>
    <row r="30" spans="1:10" ht="20.100000000000001" customHeight="1" x14ac:dyDescent="0.2">
      <c r="A30" s="363"/>
      <c r="B30" s="363"/>
      <c r="C30" s="363"/>
      <c r="D30" s="363"/>
      <c r="G30" s="256"/>
    </row>
    <row r="31" spans="1:10" ht="35.25" customHeight="1" x14ac:dyDescent="0.2">
      <c r="A31" s="1263" t="s">
        <v>392</v>
      </c>
      <c r="B31" s="1263"/>
      <c r="C31" s="1263"/>
      <c r="D31" s="1263"/>
      <c r="E31" s="1263"/>
      <c r="F31" s="1263"/>
      <c r="G31" s="1263"/>
      <c r="H31" s="1263"/>
      <c r="I31" s="1263"/>
      <c r="J31" s="1263"/>
    </row>
    <row r="32" spans="1:10" ht="120" customHeight="1" x14ac:dyDescent="0.2">
      <c r="A32" s="1242"/>
      <c r="B32" s="1242"/>
      <c r="C32" s="1242"/>
      <c r="D32" s="1242"/>
      <c r="E32" s="1242"/>
      <c r="F32" s="1242"/>
      <c r="G32" s="1242"/>
      <c r="H32" s="1242"/>
      <c r="I32" s="1242"/>
      <c r="J32" s="1242"/>
    </row>
    <row r="33" spans="1:10" ht="20.100000000000001" customHeight="1" x14ac:dyDescent="0.2"/>
    <row r="34" spans="1:10" ht="20.100000000000001" customHeight="1" x14ac:dyDescent="0.25">
      <c r="G34" s="1202" t="s">
        <v>27</v>
      </c>
      <c r="H34" s="1202"/>
      <c r="I34" s="1203" t="str">
        <f>I3</f>
        <v>LCP-XXX-XX</v>
      </c>
      <c r="J34" s="1203"/>
    </row>
    <row r="35" spans="1:10" ht="20.100000000000001" customHeight="1" x14ac:dyDescent="0.25">
      <c r="G35" s="358"/>
      <c r="H35" s="358"/>
      <c r="I35" s="370"/>
      <c r="J35" s="370"/>
    </row>
    <row r="36" spans="1:10" ht="15.75" x14ac:dyDescent="0.2">
      <c r="A36" s="1240" t="s">
        <v>355</v>
      </c>
      <c r="B36" s="1240"/>
      <c r="C36" s="1240"/>
      <c r="D36" s="1240"/>
      <c r="E36" s="1240"/>
      <c r="F36" s="1240"/>
      <c r="G36" s="1240"/>
      <c r="H36" s="1240"/>
      <c r="I36" s="1240"/>
      <c r="J36" s="1240"/>
    </row>
    <row r="37" spans="1:10" ht="15.75" x14ac:dyDescent="0.2">
      <c r="A37" s="1262"/>
      <c r="B37" s="1262"/>
      <c r="C37" s="1262"/>
      <c r="D37" s="1262"/>
      <c r="E37" s="1262"/>
      <c r="F37" s="1262"/>
      <c r="G37" s="1262"/>
      <c r="H37" s="1262"/>
      <c r="I37" s="1262"/>
      <c r="J37" s="1262"/>
    </row>
    <row r="38" spans="1:10" ht="20.100000000000001" customHeight="1" thickBot="1" x14ac:dyDescent="0.25">
      <c r="A38" s="331"/>
      <c r="B38" s="331"/>
      <c r="C38" s="331"/>
      <c r="D38" s="331"/>
      <c r="E38" s="331"/>
      <c r="F38" s="331"/>
      <c r="G38" s="331"/>
      <c r="J38" s="386"/>
    </row>
    <row r="39" spans="1:10" ht="21.75" customHeight="1" thickBot="1" x14ac:dyDescent="0.25">
      <c r="A39" s="1254" t="s">
        <v>313</v>
      </c>
      <c r="B39" s="1255"/>
      <c r="C39" s="1254" t="s">
        <v>265</v>
      </c>
      <c r="D39" s="1255"/>
      <c r="E39" s="1254" t="s">
        <v>266</v>
      </c>
      <c r="F39" s="1255"/>
      <c r="G39" s="1264" t="s">
        <v>267</v>
      </c>
      <c r="H39" s="1265"/>
      <c r="I39" s="1265"/>
      <c r="J39" s="1266"/>
    </row>
    <row r="40" spans="1:10" ht="39.950000000000003" customHeight="1" thickBot="1" x14ac:dyDescent="0.25">
      <c r="A40" s="1256"/>
      <c r="B40" s="1257"/>
      <c r="C40" s="1256"/>
      <c r="D40" s="1257"/>
      <c r="E40" s="1256"/>
      <c r="F40" s="1257"/>
      <c r="G40" s="1258" t="s">
        <v>268</v>
      </c>
      <c r="H40" s="1259"/>
      <c r="I40" s="1260" t="s">
        <v>269</v>
      </c>
      <c r="J40" s="1261"/>
    </row>
    <row r="41" spans="1:10" ht="39.950000000000003" customHeight="1" thickBot="1" x14ac:dyDescent="0.25">
      <c r="A41" s="1270" t="str">
        <f>D14</f>
        <v>Juego de pesas de 1 g a 10 kg</v>
      </c>
      <c r="B41" s="1271"/>
      <c r="C41" s="1270" t="s">
        <v>5</v>
      </c>
      <c r="D41" s="1272"/>
      <c r="E41" s="1273" t="e">
        <f>VLOOKUP($J$38,'DATOS } '!B123:G133,1,FALSE)</f>
        <v>#N/A</v>
      </c>
      <c r="F41" s="1274"/>
      <c r="G41" s="387" t="e">
        <f>VLOOKUP($J$38,'DATOS } '!B123:G134,3,FALSE)</f>
        <v>#N/A</v>
      </c>
      <c r="H41" s="388" t="s">
        <v>259</v>
      </c>
      <c r="I41" s="389" t="e">
        <f>VLOOKUP($J$38,'DATOS } '!B123:G133,5,FALSE)</f>
        <v>#N/A</v>
      </c>
      <c r="J41" s="390" t="s">
        <v>148</v>
      </c>
    </row>
    <row r="42" spans="1:10" ht="39.950000000000003" hidden="1" customHeight="1" thickBot="1" x14ac:dyDescent="0.25">
      <c r="A42" s="1267"/>
      <c r="B42" s="1268"/>
      <c r="C42" s="1267"/>
      <c r="D42" s="1269"/>
      <c r="E42" s="1248"/>
      <c r="F42" s="1268"/>
      <c r="G42" s="258"/>
      <c r="H42" s="259"/>
      <c r="I42" s="258"/>
      <c r="J42" s="260"/>
    </row>
    <row r="43" spans="1:10" ht="20.100000000000001" customHeight="1" x14ac:dyDescent="0.2"/>
    <row r="44" spans="1:10" ht="20.100000000000001" customHeight="1" x14ac:dyDescent="0.2">
      <c r="A44" s="1240" t="s">
        <v>314</v>
      </c>
      <c r="B44" s="1240"/>
      <c r="C44" s="1240"/>
      <c r="D44" s="1240"/>
      <c r="E44" s="1240"/>
      <c r="F44" s="1240"/>
      <c r="G44" s="1240"/>
      <c r="H44" s="1240"/>
      <c r="I44" s="1240"/>
      <c r="J44" s="1240"/>
    </row>
    <row r="45" spans="1:10" ht="20.100000000000001" customHeight="1" x14ac:dyDescent="0.2">
      <c r="A45" s="332"/>
    </row>
    <row r="46" spans="1:10" ht="20.100000000000001" customHeight="1" x14ac:dyDescent="0.2">
      <c r="A46" s="1251" t="s">
        <v>301</v>
      </c>
      <c r="B46" s="1251"/>
      <c r="C46" s="1251"/>
      <c r="D46" s="1251"/>
      <c r="E46" s="1251"/>
      <c r="F46" s="1251"/>
      <c r="G46" s="1251"/>
      <c r="H46" s="1251"/>
      <c r="I46" s="1251"/>
      <c r="J46" s="1251"/>
    </row>
    <row r="47" spans="1:10" ht="20.100000000000001" customHeight="1" x14ac:dyDescent="0.2">
      <c r="A47" s="1251"/>
      <c r="B47" s="1251"/>
      <c r="C47" s="1251"/>
      <c r="D47" s="1251"/>
      <c r="E47" s="1251"/>
      <c r="F47" s="1251"/>
      <c r="G47" s="1251"/>
      <c r="H47" s="1251"/>
      <c r="I47" s="1251"/>
      <c r="J47" s="1251"/>
    </row>
    <row r="48" spans="1:10" ht="20.100000000000001" customHeight="1" x14ac:dyDescent="0.2">
      <c r="A48" s="1251"/>
      <c r="B48" s="1251"/>
      <c r="C48" s="1251"/>
      <c r="D48" s="1251"/>
      <c r="E48" s="1251"/>
      <c r="F48" s="1251"/>
      <c r="G48" s="1251"/>
      <c r="H48" s="1251"/>
      <c r="I48" s="1251"/>
      <c r="J48" s="1251"/>
    </row>
    <row r="49" spans="1:1022 1031:2042 2051:3072 3081:4092 4101:5112 5121:6142 6151:7162 7171:8192 8201:9212 9221:10232 10241:11262 11271:12282 12291:13312 13321:14332 14341:15352 15361:16382" ht="20.100000000000001" customHeight="1" thickBot="1" x14ac:dyDescent="0.25">
      <c r="A49" s="333"/>
      <c r="B49" s="333"/>
      <c r="C49" s="333"/>
      <c r="D49" s="333"/>
      <c r="E49" s="333"/>
      <c r="F49" s="333"/>
      <c r="G49" s="333"/>
      <c r="H49" s="333"/>
      <c r="I49" s="333"/>
      <c r="J49" s="333"/>
    </row>
    <row r="50" spans="1:1022 1031:2042 2051:3072 3081:4092 4101:5112 5121:6142 6151:7162 7171:8192 8201:9212 9221:10232 10241:11262 11271:12282 12291:13312 13321:14332 14341:15352 15361:16382" ht="39.950000000000003" customHeight="1" thickBot="1" x14ac:dyDescent="0.25">
      <c r="A50" s="1224" t="s">
        <v>16</v>
      </c>
      <c r="B50" s="1205"/>
      <c r="C50" s="1205"/>
      <c r="D50" s="360" t="s">
        <v>24</v>
      </c>
      <c r="E50" s="360" t="s">
        <v>13</v>
      </c>
      <c r="F50" s="373" t="s">
        <v>256</v>
      </c>
      <c r="G50" s="1205" t="s">
        <v>17</v>
      </c>
      <c r="H50" s="1205"/>
      <c r="I50" s="1206" t="s">
        <v>11</v>
      </c>
      <c r="J50" s="1241"/>
    </row>
    <row r="51" spans="1:1022 1031:2042 2051:3072 3081:4092 4101:5112 5121:6142 6151:7162 7171:8192 8201:9212 9221:10232 10241:11262 11271:12282 12291:13312 13321:14332 14341:15352 15361:16382" ht="39.950000000000003" customHeight="1" thickBot="1" x14ac:dyDescent="0.25">
      <c r="A51" s="1252" t="s">
        <v>365</v>
      </c>
      <c r="B51" s="1253"/>
      <c r="C51" s="1253"/>
      <c r="D51" s="391" t="e">
        <f>'1 g }'!B7</f>
        <v>#N/A</v>
      </c>
      <c r="E51" s="392" t="e">
        <f>'1 g }'!D7</f>
        <v>#N/A</v>
      </c>
      <c r="F51" s="393" t="e">
        <f>'1 g }'!C16</f>
        <v>#N/A</v>
      </c>
      <c r="G51" s="1216" t="e">
        <f>'1 g }'!B9</f>
        <v>#N/A</v>
      </c>
      <c r="H51" s="1217"/>
      <c r="I51" s="1219" t="e">
        <f>'1 g }'!D9</f>
        <v>#N/A</v>
      </c>
      <c r="J51" s="1220"/>
    </row>
    <row r="52" spans="1:1022 1031:2042 2051:3072 3081:4092 4101:5112 5121:6142 6151:7162 7171:8192 8201:9212 9221:10232 10241:11262 11271:12282 12291:13312 13321:14332 14341:15352 15361:16382" ht="29.25" customHeight="1" thickBot="1" x14ac:dyDescent="0.25">
      <c r="A52" s="1244" t="s">
        <v>393</v>
      </c>
      <c r="B52" s="1245"/>
      <c r="C52" s="1246"/>
      <c r="D52" s="334" t="e">
        <f>'10 kg }'!B7</f>
        <v>#N/A</v>
      </c>
      <c r="E52" s="359" t="e">
        <f>'10 kg }'!D7</f>
        <v>#N/A</v>
      </c>
      <c r="F52" s="394" t="e">
        <f>'10 kg }'!C16</f>
        <v>#N/A</v>
      </c>
      <c r="G52" s="1247" t="e">
        <f>'10 kg }'!B9</f>
        <v>#N/A</v>
      </c>
      <c r="H52" s="1248"/>
      <c r="I52" s="1249" t="e">
        <f>'10 kg }'!D9</f>
        <v>#N/A</v>
      </c>
      <c r="J52" s="1250"/>
    </row>
    <row r="53" spans="1:1022 1031:2042 2051:3072 3081:4092 4101:5112 5121:6142 6151:7162 7171:8192 8201:9212 9221:10232 10241:11262 11271:12282 12291:13312 13321:14332 14341:15352 15361:16382" ht="20.25" customHeight="1" x14ac:dyDescent="0.2">
      <c r="A53" s="335"/>
      <c r="B53" s="335"/>
      <c r="C53" s="335"/>
      <c r="D53" s="336"/>
      <c r="E53" s="335"/>
      <c r="F53" s="335"/>
      <c r="G53" s="335"/>
      <c r="H53" s="335"/>
      <c r="I53" s="337"/>
      <c r="J53" s="337"/>
    </row>
    <row r="54" spans="1:1022 1031:2042 2051:3072 3081:4092 4101:5112 5121:6142 6151:7162 7171:8192 8201:9212 9221:10232 10241:11262 11271:12282 12291:13312 13321:14332 14341:15352 15361:16382" ht="20.100000000000001" customHeight="1" x14ac:dyDescent="0.2">
      <c r="A54" s="1221" t="s">
        <v>306</v>
      </c>
      <c r="B54" s="1221"/>
      <c r="C54" s="1221"/>
      <c r="D54" s="1221"/>
      <c r="E54" s="1221"/>
      <c r="F54" s="1221"/>
      <c r="G54" s="1221"/>
      <c r="H54" s="1221"/>
      <c r="I54" s="1221"/>
      <c r="J54" s="1221"/>
    </row>
    <row r="55" spans="1:1022 1031:2042 2051:3072 3081:4092 4101:5112 5121:6142 6151:7162 7171:8192 8201:9212 9221:10232 10241:11262 11271:12282 12291:13312 13321:14332 14341:15352 15361:16382" ht="20.100000000000001" customHeight="1" x14ac:dyDescent="0.2">
      <c r="A55" s="332"/>
      <c r="B55" s="332"/>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ht="18" customHeight="1" x14ac:dyDescent="0.2">
      <c r="A58" s="338"/>
      <c r="B58" s="338"/>
      <c r="C58" s="338"/>
      <c r="D58" s="338"/>
      <c r="E58" s="338"/>
      <c r="F58" s="338"/>
      <c r="G58" s="338"/>
      <c r="H58" s="338"/>
      <c r="I58" s="338"/>
      <c r="J58" s="338"/>
    </row>
    <row r="59" spans="1:1022 1031:2042 2051:3072 3081:4092 4101:5112 5121:6142 6151:7162 7171:8192 8201:9212 9221:10232 10241:11262 11271:12282 12291:13312 13321:14332 14341:15352 15361:16382" ht="120" customHeight="1" x14ac:dyDescent="0.2">
      <c r="A59" s="1242"/>
      <c r="B59" s="1242"/>
      <c r="C59" s="1242"/>
      <c r="D59" s="1242"/>
      <c r="E59" s="1242"/>
      <c r="F59" s="1242"/>
      <c r="G59" s="1242"/>
      <c r="H59" s="1242"/>
      <c r="I59" s="1242"/>
      <c r="J59" s="1242"/>
    </row>
    <row r="60" spans="1:1022 1031:2042 2051:3072 3081:4092 4101:5112 5121:6142 6151:7162 7171:8192 8201:9212 9221:10232 10241:11262 11271:12282 12291:13312 13321:14332 14341:15352 15361:16382" ht="20.100000000000001" customHeight="1" x14ac:dyDescent="0.2">
      <c r="A60" s="338"/>
      <c r="B60" s="338"/>
      <c r="C60" s="338"/>
      <c r="D60" s="338"/>
      <c r="E60" s="338"/>
      <c r="F60" s="338"/>
    </row>
    <row r="61" spans="1:1022 1031:2042 2051:3072 3081:4092 4101:5112 5121:6142 6151:7162 7171:8192 8201:9212 9221:10232 10241:11262 11271:12282 12291:13312 13321:14332 14341:15352 15361:16382" ht="20.100000000000001" customHeight="1" x14ac:dyDescent="0.25">
      <c r="A61" s="338"/>
      <c r="B61" s="338"/>
      <c r="C61" s="338"/>
      <c r="D61" s="338"/>
      <c r="E61" s="338"/>
      <c r="F61" s="338"/>
      <c r="G61" s="1202" t="s">
        <v>27</v>
      </c>
      <c r="H61" s="1202"/>
      <c r="I61" s="1243" t="str">
        <f>I3</f>
        <v>LCP-XXX-XX</v>
      </c>
      <c r="J61" s="1243"/>
    </row>
    <row r="62" spans="1:1022 1031:2042 2051:3072 3081:4092 4101:5112 5121:6142 6151:7162 7171:8192 8201:9212 9221:10232 10241:11262 11271:12282 12291:13312 13321:14332 14341:15352 15361:16382" ht="15.75" customHeight="1" x14ac:dyDescent="0.2">
      <c r="A62" s="1221" t="s">
        <v>307</v>
      </c>
      <c r="B62" s="1221"/>
      <c r="C62" s="1221"/>
      <c r="D62" s="1221"/>
      <c r="E62" s="1221"/>
      <c r="F62" s="1221"/>
      <c r="G62" s="1221"/>
      <c r="H62" s="1221"/>
      <c r="I62" s="1221"/>
      <c r="J62" s="1221"/>
    </row>
    <row r="63" spans="1:1022 1031:2042 2051:3072 3081:4092 4101:5112 5121:6142 6151:7162 7171:8192 8201:9212 9221:10232 10241:11262 11271:12282 12291:13312 13321:14332 14341:15352 15361:16382" ht="15" customHeight="1" thickBot="1" x14ac:dyDescent="0.25">
      <c r="A63" s="332"/>
      <c r="B63" s="332"/>
      <c r="K63" s="332"/>
      <c r="L63" s="332"/>
      <c r="U63" s="332"/>
      <c r="V63" s="332"/>
      <c r="AE63" s="332"/>
      <c r="AF63" s="332"/>
      <c r="AO63" s="332"/>
      <c r="AP63" s="332"/>
      <c r="AY63" s="332"/>
      <c r="AZ63" s="332"/>
      <c r="BI63" s="332"/>
      <c r="BJ63" s="332"/>
      <c r="BS63" s="332"/>
      <c r="BT63" s="332"/>
      <c r="CC63" s="332"/>
      <c r="CD63" s="332"/>
      <c r="CM63" s="332"/>
      <c r="CN63" s="332"/>
      <c r="CW63" s="332"/>
      <c r="CX63" s="332"/>
      <c r="DG63" s="332"/>
      <c r="DH63" s="332"/>
      <c r="DQ63" s="332"/>
      <c r="DR63" s="332"/>
      <c r="EA63" s="332"/>
      <c r="EB63" s="332"/>
      <c r="EK63" s="332"/>
      <c r="EL63" s="332"/>
      <c r="EU63" s="332"/>
      <c r="EV63" s="332"/>
      <c r="FE63" s="332"/>
      <c r="FF63" s="332"/>
      <c r="FO63" s="332"/>
      <c r="FP63" s="332"/>
      <c r="FY63" s="332"/>
      <c r="FZ63" s="332"/>
      <c r="GI63" s="332"/>
      <c r="GJ63" s="332"/>
      <c r="GS63" s="332"/>
      <c r="GT63" s="332"/>
      <c r="HC63" s="332"/>
      <c r="HD63" s="332"/>
      <c r="HM63" s="332"/>
      <c r="HN63" s="332"/>
      <c r="HW63" s="332"/>
      <c r="HX63" s="332"/>
      <c r="IG63" s="332"/>
      <c r="IH63" s="332"/>
      <c r="IQ63" s="332"/>
      <c r="IR63" s="332"/>
      <c r="JA63" s="332"/>
      <c r="JB63" s="332"/>
      <c r="JK63" s="332"/>
      <c r="JL63" s="332"/>
      <c r="JU63" s="332"/>
      <c r="JV63" s="332"/>
      <c r="KE63" s="332"/>
      <c r="KF63" s="332"/>
      <c r="KO63" s="332"/>
      <c r="KP63" s="332"/>
      <c r="KY63" s="332"/>
      <c r="KZ63" s="332"/>
      <c r="LI63" s="332"/>
      <c r="LJ63" s="332"/>
      <c r="LS63" s="332"/>
      <c r="LT63" s="332"/>
      <c r="MC63" s="332"/>
      <c r="MD63" s="332"/>
      <c r="MM63" s="332"/>
      <c r="MN63" s="332"/>
      <c r="MW63" s="332"/>
      <c r="MX63" s="332"/>
      <c r="NG63" s="332"/>
      <c r="NH63" s="332"/>
      <c r="NQ63" s="332"/>
      <c r="NR63" s="332"/>
      <c r="OA63" s="332"/>
      <c r="OB63" s="332"/>
      <c r="OK63" s="332"/>
      <c r="OL63" s="332"/>
      <c r="OU63" s="332"/>
      <c r="OV63" s="332"/>
      <c r="PE63" s="332"/>
      <c r="PF63" s="332"/>
      <c r="PO63" s="332"/>
      <c r="PP63" s="332"/>
      <c r="PY63" s="332"/>
      <c r="PZ63" s="332"/>
      <c r="QI63" s="332"/>
      <c r="QJ63" s="332"/>
      <c r="QS63" s="332"/>
      <c r="QT63" s="332"/>
      <c r="RC63" s="332"/>
      <c r="RD63" s="332"/>
      <c r="RM63" s="332"/>
      <c r="RN63" s="332"/>
      <c r="RW63" s="332"/>
      <c r="RX63" s="332"/>
      <c r="SG63" s="332"/>
      <c r="SH63" s="332"/>
      <c r="SQ63" s="332"/>
      <c r="SR63" s="332"/>
      <c r="TA63" s="332"/>
      <c r="TB63" s="332"/>
      <c r="TK63" s="332"/>
      <c r="TL63" s="332"/>
      <c r="TU63" s="332"/>
      <c r="TV63" s="332"/>
      <c r="UE63" s="332"/>
      <c r="UF63" s="332"/>
      <c r="UO63" s="332"/>
      <c r="UP63" s="332"/>
      <c r="UY63" s="332"/>
      <c r="UZ63" s="332"/>
      <c r="VI63" s="332"/>
      <c r="VJ63" s="332"/>
      <c r="VS63" s="332"/>
      <c r="VT63" s="332"/>
      <c r="WC63" s="332"/>
      <c r="WD63" s="332"/>
      <c r="WM63" s="332"/>
      <c r="WN63" s="332"/>
      <c r="WW63" s="332"/>
      <c r="WX63" s="332"/>
      <c r="XG63" s="332"/>
      <c r="XH63" s="332"/>
      <c r="XQ63" s="332"/>
      <c r="XR63" s="332"/>
      <c r="YA63" s="332"/>
      <c r="YB63" s="332"/>
      <c r="YK63" s="332"/>
      <c r="YL63" s="332"/>
      <c r="YU63" s="332"/>
      <c r="YV63" s="332"/>
      <c r="ZE63" s="332"/>
      <c r="ZF63" s="332"/>
      <c r="ZO63" s="332"/>
      <c r="ZP63" s="332"/>
      <c r="ZY63" s="332"/>
      <c r="ZZ63" s="332"/>
      <c r="AAI63" s="332"/>
      <c r="AAJ63" s="332"/>
      <c r="AAS63" s="332"/>
      <c r="AAT63" s="332"/>
      <c r="ABC63" s="332"/>
      <c r="ABD63" s="332"/>
      <c r="ABM63" s="332"/>
      <c r="ABN63" s="332"/>
      <c r="ABW63" s="332"/>
      <c r="ABX63" s="332"/>
      <c r="ACG63" s="332"/>
      <c r="ACH63" s="332"/>
      <c r="ACQ63" s="332"/>
      <c r="ACR63" s="332"/>
      <c r="ADA63" s="332"/>
      <c r="ADB63" s="332"/>
      <c r="ADK63" s="332"/>
      <c r="ADL63" s="332"/>
      <c r="ADU63" s="332"/>
      <c r="ADV63" s="332"/>
      <c r="AEE63" s="332"/>
      <c r="AEF63" s="332"/>
      <c r="AEO63" s="332"/>
      <c r="AEP63" s="332"/>
      <c r="AEY63" s="332"/>
      <c r="AEZ63" s="332"/>
      <c r="AFI63" s="332"/>
      <c r="AFJ63" s="332"/>
      <c r="AFS63" s="332"/>
      <c r="AFT63" s="332"/>
      <c r="AGC63" s="332"/>
      <c r="AGD63" s="332"/>
      <c r="AGM63" s="332"/>
      <c r="AGN63" s="332"/>
      <c r="AGW63" s="332"/>
      <c r="AGX63" s="332"/>
      <c r="AHG63" s="332"/>
      <c r="AHH63" s="332"/>
      <c r="AHQ63" s="332"/>
      <c r="AHR63" s="332"/>
      <c r="AIA63" s="332"/>
      <c r="AIB63" s="332"/>
      <c r="AIK63" s="332"/>
      <c r="AIL63" s="332"/>
      <c r="AIU63" s="332"/>
      <c r="AIV63" s="332"/>
      <c r="AJE63" s="332"/>
      <c r="AJF63" s="332"/>
      <c r="AJO63" s="332"/>
      <c r="AJP63" s="332"/>
      <c r="AJY63" s="332"/>
      <c r="AJZ63" s="332"/>
      <c r="AKI63" s="332"/>
      <c r="AKJ63" s="332"/>
      <c r="AKS63" s="332"/>
      <c r="AKT63" s="332"/>
      <c r="ALC63" s="332"/>
      <c r="ALD63" s="332"/>
      <c r="ALM63" s="332"/>
      <c r="ALN63" s="332"/>
      <c r="ALW63" s="332"/>
      <c r="ALX63" s="332"/>
      <c r="AMG63" s="332"/>
      <c r="AMH63" s="332"/>
      <c r="AMQ63" s="332"/>
      <c r="AMR63" s="332"/>
      <c r="ANA63" s="332"/>
      <c r="ANB63" s="332"/>
      <c r="ANK63" s="332"/>
      <c r="ANL63" s="332"/>
      <c r="ANU63" s="332"/>
      <c r="ANV63" s="332"/>
      <c r="AOE63" s="332"/>
      <c r="AOF63" s="332"/>
      <c r="AOO63" s="332"/>
      <c r="AOP63" s="332"/>
      <c r="AOY63" s="332"/>
      <c r="AOZ63" s="332"/>
      <c r="API63" s="332"/>
      <c r="APJ63" s="332"/>
      <c r="APS63" s="332"/>
      <c r="APT63" s="332"/>
      <c r="AQC63" s="332"/>
      <c r="AQD63" s="332"/>
      <c r="AQM63" s="332"/>
      <c r="AQN63" s="332"/>
      <c r="AQW63" s="332"/>
      <c r="AQX63" s="332"/>
      <c r="ARG63" s="332"/>
      <c r="ARH63" s="332"/>
      <c r="ARQ63" s="332"/>
      <c r="ARR63" s="332"/>
      <c r="ASA63" s="332"/>
      <c r="ASB63" s="332"/>
      <c r="ASK63" s="332"/>
      <c r="ASL63" s="332"/>
      <c r="ASU63" s="332"/>
      <c r="ASV63" s="332"/>
      <c r="ATE63" s="332"/>
      <c r="ATF63" s="332"/>
      <c r="ATO63" s="332"/>
      <c r="ATP63" s="332"/>
      <c r="ATY63" s="332"/>
      <c r="ATZ63" s="332"/>
      <c r="AUI63" s="332"/>
      <c r="AUJ63" s="332"/>
      <c r="AUS63" s="332"/>
      <c r="AUT63" s="332"/>
      <c r="AVC63" s="332"/>
      <c r="AVD63" s="332"/>
      <c r="AVM63" s="332"/>
      <c r="AVN63" s="332"/>
      <c r="AVW63" s="332"/>
      <c r="AVX63" s="332"/>
      <c r="AWG63" s="332"/>
      <c r="AWH63" s="332"/>
      <c r="AWQ63" s="332"/>
      <c r="AWR63" s="332"/>
      <c r="AXA63" s="332"/>
      <c r="AXB63" s="332"/>
      <c r="AXK63" s="332"/>
      <c r="AXL63" s="332"/>
      <c r="AXU63" s="332"/>
      <c r="AXV63" s="332"/>
      <c r="AYE63" s="332"/>
      <c r="AYF63" s="332"/>
      <c r="AYO63" s="332"/>
      <c r="AYP63" s="332"/>
      <c r="AYY63" s="332"/>
      <c r="AYZ63" s="332"/>
      <c r="AZI63" s="332"/>
      <c r="AZJ63" s="332"/>
      <c r="AZS63" s="332"/>
      <c r="AZT63" s="332"/>
      <c r="BAC63" s="332"/>
      <c r="BAD63" s="332"/>
      <c r="BAM63" s="332"/>
      <c r="BAN63" s="332"/>
      <c r="BAW63" s="332"/>
      <c r="BAX63" s="332"/>
      <c r="BBG63" s="332"/>
      <c r="BBH63" s="332"/>
      <c r="BBQ63" s="332"/>
      <c r="BBR63" s="332"/>
      <c r="BCA63" s="332"/>
      <c r="BCB63" s="332"/>
      <c r="BCK63" s="332"/>
      <c r="BCL63" s="332"/>
      <c r="BCU63" s="332"/>
      <c r="BCV63" s="332"/>
      <c r="BDE63" s="332"/>
      <c r="BDF63" s="332"/>
      <c r="BDO63" s="332"/>
      <c r="BDP63" s="332"/>
      <c r="BDY63" s="332"/>
      <c r="BDZ63" s="332"/>
      <c r="BEI63" s="332"/>
      <c r="BEJ63" s="332"/>
      <c r="BES63" s="332"/>
      <c r="BET63" s="332"/>
      <c r="BFC63" s="332"/>
      <c r="BFD63" s="332"/>
      <c r="BFM63" s="332"/>
      <c r="BFN63" s="332"/>
      <c r="BFW63" s="332"/>
      <c r="BFX63" s="332"/>
      <c r="BGG63" s="332"/>
      <c r="BGH63" s="332"/>
      <c r="BGQ63" s="332"/>
      <c r="BGR63" s="332"/>
      <c r="BHA63" s="332"/>
      <c r="BHB63" s="332"/>
      <c r="BHK63" s="332"/>
      <c r="BHL63" s="332"/>
      <c r="BHU63" s="332"/>
      <c r="BHV63" s="332"/>
      <c r="BIE63" s="332"/>
      <c r="BIF63" s="332"/>
      <c r="BIO63" s="332"/>
      <c r="BIP63" s="332"/>
      <c r="BIY63" s="332"/>
      <c r="BIZ63" s="332"/>
      <c r="BJI63" s="332"/>
      <c r="BJJ63" s="332"/>
      <c r="BJS63" s="332"/>
      <c r="BJT63" s="332"/>
      <c r="BKC63" s="332"/>
      <c r="BKD63" s="332"/>
      <c r="BKM63" s="332"/>
      <c r="BKN63" s="332"/>
      <c r="BKW63" s="332"/>
      <c r="BKX63" s="332"/>
      <c r="BLG63" s="332"/>
      <c r="BLH63" s="332"/>
      <c r="BLQ63" s="332"/>
      <c r="BLR63" s="332"/>
      <c r="BMA63" s="332"/>
      <c r="BMB63" s="332"/>
      <c r="BMK63" s="332"/>
      <c r="BML63" s="332"/>
      <c r="BMU63" s="332"/>
      <c r="BMV63" s="332"/>
      <c r="BNE63" s="332"/>
      <c r="BNF63" s="332"/>
      <c r="BNO63" s="332"/>
      <c r="BNP63" s="332"/>
      <c r="BNY63" s="332"/>
      <c r="BNZ63" s="332"/>
      <c r="BOI63" s="332"/>
      <c r="BOJ63" s="332"/>
      <c r="BOS63" s="332"/>
      <c r="BOT63" s="332"/>
      <c r="BPC63" s="332"/>
      <c r="BPD63" s="332"/>
      <c r="BPM63" s="332"/>
      <c r="BPN63" s="332"/>
      <c r="BPW63" s="332"/>
      <c r="BPX63" s="332"/>
      <c r="BQG63" s="332"/>
      <c r="BQH63" s="332"/>
      <c r="BQQ63" s="332"/>
      <c r="BQR63" s="332"/>
      <c r="BRA63" s="332"/>
      <c r="BRB63" s="332"/>
      <c r="BRK63" s="332"/>
      <c r="BRL63" s="332"/>
      <c r="BRU63" s="332"/>
      <c r="BRV63" s="332"/>
      <c r="BSE63" s="332"/>
      <c r="BSF63" s="332"/>
      <c r="BSO63" s="332"/>
      <c r="BSP63" s="332"/>
      <c r="BSY63" s="332"/>
      <c r="BSZ63" s="332"/>
      <c r="BTI63" s="332"/>
      <c r="BTJ63" s="332"/>
      <c r="BTS63" s="332"/>
      <c r="BTT63" s="332"/>
      <c r="BUC63" s="332"/>
      <c r="BUD63" s="332"/>
      <c r="BUM63" s="332"/>
      <c r="BUN63" s="332"/>
      <c r="BUW63" s="332"/>
      <c r="BUX63" s="332"/>
      <c r="BVG63" s="332"/>
      <c r="BVH63" s="332"/>
      <c r="BVQ63" s="332"/>
      <c r="BVR63" s="332"/>
      <c r="BWA63" s="332"/>
      <c r="BWB63" s="332"/>
      <c r="BWK63" s="332"/>
      <c r="BWL63" s="332"/>
      <c r="BWU63" s="332"/>
      <c r="BWV63" s="332"/>
      <c r="BXE63" s="332"/>
      <c r="BXF63" s="332"/>
      <c r="BXO63" s="332"/>
      <c r="BXP63" s="332"/>
      <c r="BXY63" s="332"/>
      <c r="BXZ63" s="332"/>
      <c r="BYI63" s="332"/>
      <c r="BYJ63" s="332"/>
      <c r="BYS63" s="332"/>
      <c r="BYT63" s="332"/>
      <c r="BZC63" s="332"/>
      <c r="BZD63" s="332"/>
      <c r="BZM63" s="332"/>
      <c r="BZN63" s="332"/>
      <c r="BZW63" s="332"/>
      <c r="BZX63" s="332"/>
      <c r="CAG63" s="332"/>
      <c r="CAH63" s="332"/>
      <c r="CAQ63" s="332"/>
      <c r="CAR63" s="332"/>
      <c r="CBA63" s="332"/>
      <c r="CBB63" s="332"/>
      <c r="CBK63" s="332"/>
      <c r="CBL63" s="332"/>
      <c r="CBU63" s="332"/>
      <c r="CBV63" s="332"/>
      <c r="CCE63" s="332"/>
      <c r="CCF63" s="332"/>
      <c r="CCO63" s="332"/>
      <c r="CCP63" s="332"/>
      <c r="CCY63" s="332"/>
      <c r="CCZ63" s="332"/>
      <c r="CDI63" s="332"/>
      <c r="CDJ63" s="332"/>
      <c r="CDS63" s="332"/>
      <c r="CDT63" s="332"/>
      <c r="CEC63" s="332"/>
      <c r="CED63" s="332"/>
      <c r="CEM63" s="332"/>
      <c r="CEN63" s="332"/>
      <c r="CEW63" s="332"/>
      <c r="CEX63" s="332"/>
      <c r="CFG63" s="332"/>
      <c r="CFH63" s="332"/>
      <c r="CFQ63" s="332"/>
      <c r="CFR63" s="332"/>
      <c r="CGA63" s="332"/>
      <c r="CGB63" s="332"/>
      <c r="CGK63" s="332"/>
      <c r="CGL63" s="332"/>
      <c r="CGU63" s="332"/>
      <c r="CGV63" s="332"/>
      <c r="CHE63" s="332"/>
      <c r="CHF63" s="332"/>
      <c r="CHO63" s="332"/>
      <c r="CHP63" s="332"/>
      <c r="CHY63" s="332"/>
      <c r="CHZ63" s="332"/>
      <c r="CII63" s="332"/>
      <c r="CIJ63" s="332"/>
      <c r="CIS63" s="332"/>
      <c r="CIT63" s="332"/>
      <c r="CJC63" s="332"/>
      <c r="CJD63" s="332"/>
      <c r="CJM63" s="332"/>
      <c r="CJN63" s="332"/>
      <c r="CJW63" s="332"/>
      <c r="CJX63" s="332"/>
      <c r="CKG63" s="332"/>
      <c r="CKH63" s="332"/>
      <c r="CKQ63" s="332"/>
      <c r="CKR63" s="332"/>
      <c r="CLA63" s="332"/>
      <c r="CLB63" s="332"/>
      <c r="CLK63" s="332"/>
      <c r="CLL63" s="332"/>
      <c r="CLU63" s="332"/>
      <c r="CLV63" s="332"/>
      <c r="CME63" s="332"/>
      <c r="CMF63" s="332"/>
      <c r="CMO63" s="332"/>
      <c r="CMP63" s="332"/>
      <c r="CMY63" s="332"/>
      <c r="CMZ63" s="332"/>
      <c r="CNI63" s="332"/>
      <c r="CNJ63" s="332"/>
      <c r="CNS63" s="332"/>
      <c r="CNT63" s="332"/>
      <c r="COC63" s="332"/>
      <c r="COD63" s="332"/>
      <c r="COM63" s="332"/>
      <c r="CON63" s="332"/>
      <c r="COW63" s="332"/>
      <c r="COX63" s="332"/>
      <c r="CPG63" s="332"/>
      <c r="CPH63" s="332"/>
      <c r="CPQ63" s="332"/>
      <c r="CPR63" s="332"/>
      <c r="CQA63" s="332"/>
      <c r="CQB63" s="332"/>
      <c r="CQK63" s="332"/>
      <c r="CQL63" s="332"/>
      <c r="CQU63" s="332"/>
      <c r="CQV63" s="332"/>
      <c r="CRE63" s="332"/>
      <c r="CRF63" s="332"/>
      <c r="CRO63" s="332"/>
      <c r="CRP63" s="332"/>
      <c r="CRY63" s="332"/>
      <c r="CRZ63" s="332"/>
      <c r="CSI63" s="332"/>
      <c r="CSJ63" s="332"/>
      <c r="CSS63" s="332"/>
      <c r="CST63" s="332"/>
      <c r="CTC63" s="332"/>
      <c r="CTD63" s="332"/>
      <c r="CTM63" s="332"/>
      <c r="CTN63" s="332"/>
      <c r="CTW63" s="332"/>
      <c r="CTX63" s="332"/>
      <c r="CUG63" s="332"/>
      <c r="CUH63" s="332"/>
      <c r="CUQ63" s="332"/>
      <c r="CUR63" s="332"/>
      <c r="CVA63" s="332"/>
      <c r="CVB63" s="332"/>
      <c r="CVK63" s="332"/>
      <c r="CVL63" s="332"/>
      <c r="CVU63" s="332"/>
      <c r="CVV63" s="332"/>
      <c r="CWE63" s="332"/>
      <c r="CWF63" s="332"/>
      <c r="CWO63" s="332"/>
      <c r="CWP63" s="332"/>
      <c r="CWY63" s="332"/>
      <c r="CWZ63" s="332"/>
      <c r="CXI63" s="332"/>
      <c r="CXJ63" s="332"/>
      <c r="CXS63" s="332"/>
      <c r="CXT63" s="332"/>
      <c r="CYC63" s="332"/>
      <c r="CYD63" s="332"/>
      <c r="CYM63" s="332"/>
      <c r="CYN63" s="332"/>
      <c r="CYW63" s="332"/>
      <c r="CYX63" s="332"/>
      <c r="CZG63" s="332"/>
      <c r="CZH63" s="332"/>
      <c r="CZQ63" s="332"/>
      <c r="CZR63" s="332"/>
      <c r="DAA63" s="332"/>
      <c r="DAB63" s="332"/>
      <c r="DAK63" s="332"/>
      <c r="DAL63" s="332"/>
      <c r="DAU63" s="332"/>
      <c r="DAV63" s="332"/>
      <c r="DBE63" s="332"/>
      <c r="DBF63" s="332"/>
      <c r="DBO63" s="332"/>
      <c r="DBP63" s="332"/>
      <c r="DBY63" s="332"/>
      <c r="DBZ63" s="332"/>
      <c r="DCI63" s="332"/>
      <c r="DCJ63" s="332"/>
      <c r="DCS63" s="332"/>
      <c r="DCT63" s="332"/>
      <c r="DDC63" s="332"/>
      <c r="DDD63" s="332"/>
      <c r="DDM63" s="332"/>
      <c r="DDN63" s="332"/>
      <c r="DDW63" s="332"/>
      <c r="DDX63" s="332"/>
      <c r="DEG63" s="332"/>
      <c r="DEH63" s="332"/>
      <c r="DEQ63" s="332"/>
      <c r="DER63" s="332"/>
      <c r="DFA63" s="332"/>
      <c r="DFB63" s="332"/>
      <c r="DFK63" s="332"/>
      <c r="DFL63" s="332"/>
      <c r="DFU63" s="332"/>
      <c r="DFV63" s="332"/>
      <c r="DGE63" s="332"/>
      <c r="DGF63" s="332"/>
      <c r="DGO63" s="332"/>
      <c r="DGP63" s="332"/>
      <c r="DGY63" s="332"/>
      <c r="DGZ63" s="332"/>
      <c r="DHI63" s="332"/>
      <c r="DHJ63" s="332"/>
      <c r="DHS63" s="332"/>
      <c r="DHT63" s="332"/>
      <c r="DIC63" s="332"/>
      <c r="DID63" s="332"/>
      <c r="DIM63" s="332"/>
      <c r="DIN63" s="332"/>
      <c r="DIW63" s="332"/>
      <c r="DIX63" s="332"/>
      <c r="DJG63" s="332"/>
      <c r="DJH63" s="332"/>
      <c r="DJQ63" s="332"/>
      <c r="DJR63" s="332"/>
      <c r="DKA63" s="332"/>
      <c r="DKB63" s="332"/>
      <c r="DKK63" s="332"/>
      <c r="DKL63" s="332"/>
      <c r="DKU63" s="332"/>
      <c r="DKV63" s="332"/>
      <c r="DLE63" s="332"/>
      <c r="DLF63" s="332"/>
      <c r="DLO63" s="332"/>
      <c r="DLP63" s="332"/>
      <c r="DLY63" s="332"/>
      <c r="DLZ63" s="332"/>
      <c r="DMI63" s="332"/>
      <c r="DMJ63" s="332"/>
      <c r="DMS63" s="332"/>
      <c r="DMT63" s="332"/>
      <c r="DNC63" s="332"/>
      <c r="DND63" s="332"/>
      <c r="DNM63" s="332"/>
      <c r="DNN63" s="332"/>
      <c r="DNW63" s="332"/>
      <c r="DNX63" s="332"/>
      <c r="DOG63" s="332"/>
      <c r="DOH63" s="332"/>
      <c r="DOQ63" s="332"/>
      <c r="DOR63" s="332"/>
      <c r="DPA63" s="332"/>
      <c r="DPB63" s="332"/>
      <c r="DPK63" s="332"/>
      <c r="DPL63" s="332"/>
      <c r="DPU63" s="332"/>
      <c r="DPV63" s="332"/>
      <c r="DQE63" s="332"/>
      <c r="DQF63" s="332"/>
      <c r="DQO63" s="332"/>
      <c r="DQP63" s="332"/>
      <c r="DQY63" s="332"/>
      <c r="DQZ63" s="332"/>
      <c r="DRI63" s="332"/>
      <c r="DRJ63" s="332"/>
      <c r="DRS63" s="332"/>
      <c r="DRT63" s="332"/>
      <c r="DSC63" s="332"/>
      <c r="DSD63" s="332"/>
      <c r="DSM63" s="332"/>
      <c r="DSN63" s="332"/>
      <c r="DSW63" s="332"/>
      <c r="DSX63" s="332"/>
      <c r="DTG63" s="332"/>
      <c r="DTH63" s="332"/>
      <c r="DTQ63" s="332"/>
      <c r="DTR63" s="332"/>
      <c r="DUA63" s="332"/>
      <c r="DUB63" s="332"/>
      <c r="DUK63" s="332"/>
      <c r="DUL63" s="332"/>
      <c r="DUU63" s="332"/>
      <c r="DUV63" s="332"/>
      <c r="DVE63" s="332"/>
      <c r="DVF63" s="332"/>
      <c r="DVO63" s="332"/>
      <c r="DVP63" s="332"/>
      <c r="DVY63" s="332"/>
      <c r="DVZ63" s="332"/>
      <c r="DWI63" s="332"/>
      <c r="DWJ63" s="332"/>
      <c r="DWS63" s="332"/>
      <c r="DWT63" s="332"/>
      <c r="DXC63" s="332"/>
      <c r="DXD63" s="332"/>
      <c r="DXM63" s="332"/>
      <c r="DXN63" s="332"/>
      <c r="DXW63" s="332"/>
      <c r="DXX63" s="332"/>
      <c r="DYG63" s="332"/>
      <c r="DYH63" s="332"/>
      <c r="DYQ63" s="332"/>
      <c r="DYR63" s="332"/>
      <c r="DZA63" s="332"/>
      <c r="DZB63" s="332"/>
      <c r="DZK63" s="332"/>
      <c r="DZL63" s="332"/>
      <c r="DZU63" s="332"/>
      <c r="DZV63" s="332"/>
      <c r="EAE63" s="332"/>
      <c r="EAF63" s="332"/>
      <c r="EAO63" s="332"/>
      <c r="EAP63" s="332"/>
      <c r="EAY63" s="332"/>
      <c r="EAZ63" s="332"/>
      <c r="EBI63" s="332"/>
      <c r="EBJ63" s="332"/>
      <c r="EBS63" s="332"/>
      <c r="EBT63" s="332"/>
      <c r="ECC63" s="332"/>
      <c r="ECD63" s="332"/>
      <c r="ECM63" s="332"/>
      <c r="ECN63" s="332"/>
      <c r="ECW63" s="332"/>
      <c r="ECX63" s="332"/>
      <c r="EDG63" s="332"/>
      <c r="EDH63" s="332"/>
      <c r="EDQ63" s="332"/>
      <c r="EDR63" s="332"/>
      <c r="EEA63" s="332"/>
      <c r="EEB63" s="332"/>
      <c r="EEK63" s="332"/>
      <c r="EEL63" s="332"/>
      <c r="EEU63" s="332"/>
      <c r="EEV63" s="332"/>
      <c r="EFE63" s="332"/>
      <c r="EFF63" s="332"/>
      <c r="EFO63" s="332"/>
      <c r="EFP63" s="332"/>
      <c r="EFY63" s="332"/>
      <c r="EFZ63" s="332"/>
      <c r="EGI63" s="332"/>
      <c r="EGJ63" s="332"/>
      <c r="EGS63" s="332"/>
      <c r="EGT63" s="332"/>
      <c r="EHC63" s="332"/>
      <c r="EHD63" s="332"/>
      <c r="EHM63" s="332"/>
      <c r="EHN63" s="332"/>
      <c r="EHW63" s="332"/>
      <c r="EHX63" s="332"/>
      <c r="EIG63" s="332"/>
      <c r="EIH63" s="332"/>
      <c r="EIQ63" s="332"/>
      <c r="EIR63" s="332"/>
      <c r="EJA63" s="332"/>
      <c r="EJB63" s="332"/>
      <c r="EJK63" s="332"/>
      <c r="EJL63" s="332"/>
      <c r="EJU63" s="332"/>
      <c r="EJV63" s="332"/>
      <c r="EKE63" s="332"/>
      <c r="EKF63" s="332"/>
      <c r="EKO63" s="332"/>
      <c r="EKP63" s="332"/>
      <c r="EKY63" s="332"/>
      <c r="EKZ63" s="332"/>
      <c r="ELI63" s="332"/>
      <c r="ELJ63" s="332"/>
      <c r="ELS63" s="332"/>
      <c r="ELT63" s="332"/>
      <c r="EMC63" s="332"/>
      <c r="EMD63" s="332"/>
      <c r="EMM63" s="332"/>
      <c r="EMN63" s="332"/>
      <c r="EMW63" s="332"/>
      <c r="EMX63" s="332"/>
      <c r="ENG63" s="332"/>
      <c r="ENH63" s="332"/>
      <c r="ENQ63" s="332"/>
      <c r="ENR63" s="332"/>
      <c r="EOA63" s="332"/>
      <c r="EOB63" s="332"/>
      <c r="EOK63" s="332"/>
      <c r="EOL63" s="332"/>
      <c r="EOU63" s="332"/>
      <c r="EOV63" s="332"/>
      <c r="EPE63" s="332"/>
      <c r="EPF63" s="332"/>
      <c r="EPO63" s="332"/>
      <c r="EPP63" s="332"/>
      <c r="EPY63" s="332"/>
      <c r="EPZ63" s="332"/>
      <c r="EQI63" s="332"/>
      <c r="EQJ63" s="332"/>
      <c r="EQS63" s="332"/>
      <c r="EQT63" s="332"/>
      <c r="ERC63" s="332"/>
      <c r="ERD63" s="332"/>
      <c r="ERM63" s="332"/>
      <c r="ERN63" s="332"/>
      <c r="ERW63" s="332"/>
      <c r="ERX63" s="332"/>
      <c r="ESG63" s="332"/>
      <c r="ESH63" s="332"/>
      <c r="ESQ63" s="332"/>
      <c r="ESR63" s="332"/>
      <c r="ETA63" s="332"/>
      <c r="ETB63" s="332"/>
      <c r="ETK63" s="332"/>
      <c r="ETL63" s="332"/>
      <c r="ETU63" s="332"/>
      <c r="ETV63" s="332"/>
      <c r="EUE63" s="332"/>
      <c r="EUF63" s="332"/>
      <c r="EUO63" s="332"/>
      <c r="EUP63" s="332"/>
      <c r="EUY63" s="332"/>
      <c r="EUZ63" s="332"/>
      <c r="EVI63" s="332"/>
      <c r="EVJ63" s="332"/>
      <c r="EVS63" s="332"/>
      <c r="EVT63" s="332"/>
      <c r="EWC63" s="332"/>
      <c r="EWD63" s="332"/>
      <c r="EWM63" s="332"/>
      <c r="EWN63" s="332"/>
      <c r="EWW63" s="332"/>
      <c r="EWX63" s="332"/>
      <c r="EXG63" s="332"/>
      <c r="EXH63" s="332"/>
      <c r="EXQ63" s="332"/>
      <c r="EXR63" s="332"/>
      <c r="EYA63" s="332"/>
      <c r="EYB63" s="332"/>
      <c r="EYK63" s="332"/>
      <c r="EYL63" s="332"/>
      <c r="EYU63" s="332"/>
      <c r="EYV63" s="332"/>
      <c r="EZE63" s="332"/>
      <c r="EZF63" s="332"/>
      <c r="EZO63" s="332"/>
      <c r="EZP63" s="332"/>
      <c r="EZY63" s="332"/>
      <c r="EZZ63" s="332"/>
      <c r="FAI63" s="332"/>
      <c r="FAJ63" s="332"/>
      <c r="FAS63" s="332"/>
      <c r="FAT63" s="332"/>
      <c r="FBC63" s="332"/>
      <c r="FBD63" s="332"/>
      <c r="FBM63" s="332"/>
      <c r="FBN63" s="332"/>
      <c r="FBW63" s="332"/>
      <c r="FBX63" s="332"/>
      <c r="FCG63" s="332"/>
      <c r="FCH63" s="332"/>
      <c r="FCQ63" s="332"/>
      <c r="FCR63" s="332"/>
      <c r="FDA63" s="332"/>
      <c r="FDB63" s="332"/>
      <c r="FDK63" s="332"/>
      <c r="FDL63" s="332"/>
      <c r="FDU63" s="332"/>
      <c r="FDV63" s="332"/>
      <c r="FEE63" s="332"/>
      <c r="FEF63" s="332"/>
      <c r="FEO63" s="332"/>
      <c r="FEP63" s="332"/>
      <c r="FEY63" s="332"/>
      <c r="FEZ63" s="332"/>
      <c r="FFI63" s="332"/>
      <c r="FFJ63" s="332"/>
      <c r="FFS63" s="332"/>
      <c r="FFT63" s="332"/>
      <c r="FGC63" s="332"/>
      <c r="FGD63" s="332"/>
      <c r="FGM63" s="332"/>
      <c r="FGN63" s="332"/>
      <c r="FGW63" s="332"/>
      <c r="FGX63" s="332"/>
      <c r="FHG63" s="332"/>
      <c r="FHH63" s="332"/>
      <c r="FHQ63" s="332"/>
      <c r="FHR63" s="332"/>
      <c r="FIA63" s="332"/>
      <c r="FIB63" s="332"/>
      <c r="FIK63" s="332"/>
      <c r="FIL63" s="332"/>
      <c r="FIU63" s="332"/>
      <c r="FIV63" s="332"/>
      <c r="FJE63" s="332"/>
      <c r="FJF63" s="332"/>
      <c r="FJO63" s="332"/>
      <c r="FJP63" s="332"/>
      <c r="FJY63" s="332"/>
      <c r="FJZ63" s="332"/>
      <c r="FKI63" s="332"/>
      <c r="FKJ63" s="332"/>
      <c r="FKS63" s="332"/>
      <c r="FKT63" s="332"/>
      <c r="FLC63" s="332"/>
      <c r="FLD63" s="332"/>
      <c r="FLM63" s="332"/>
      <c r="FLN63" s="332"/>
      <c r="FLW63" s="332"/>
      <c r="FLX63" s="332"/>
      <c r="FMG63" s="332"/>
      <c r="FMH63" s="332"/>
      <c r="FMQ63" s="332"/>
      <c r="FMR63" s="332"/>
      <c r="FNA63" s="332"/>
      <c r="FNB63" s="332"/>
      <c r="FNK63" s="332"/>
      <c r="FNL63" s="332"/>
      <c r="FNU63" s="332"/>
      <c r="FNV63" s="332"/>
      <c r="FOE63" s="332"/>
      <c r="FOF63" s="332"/>
      <c r="FOO63" s="332"/>
      <c r="FOP63" s="332"/>
      <c r="FOY63" s="332"/>
      <c r="FOZ63" s="332"/>
      <c r="FPI63" s="332"/>
      <c r="FPJ63" s="332"/>
      <c r="FPS63" s="332"/>
      <c r="FPT63" s="332"/>
      <c r="FQC63" s="332"/>
      <c r="FQD63" s="332"/>
      <c r="FQM63" s="332"/>
      <c r="FQN63" s="332"/>
      <c r="FQW63" s="332"/>
      <c r="FQX63" s="332"/>
      <c r="FRG63" s="332"/>
      <c r="FRH63" s="332"/>
      <c r="FRQ63" s="332"/>
      <c r="FRR63" s="332"/>
      <c r="FSA63" s="332"/>
      <c r="FSB63" s="332"/>
      <c r="FSK63" s="332"/>
      <c r="FSL63" s="332"/>
      <c r="FSU63" s="332"/>
      <c r="FSV63" s="332"/>
      <c r="FTE63" s="332"/>
      <c r="FTF63" s="332"/>
      <c r="FTO63" s="332"/>
      <c r="FTP63" s="332"/>
      <c r="FTY63" s="332"/>
      <c r="FTZ63" s="332"/>
      <c r="FUI63" s="332"/>
      <c r="FUJ63" s="332"/>
      <c r="FUS63" s="332"/>
      <c r="FUT63" s="332"/>
      <c r="FVC63" s="332"/>
      <c r="FVD63" s="332"/>
      <c r="FVM63" s="332"/>
      <c r="FVN63" s="332"/>
      <c r="FVW63" s="332"/>
      <c r="FVX63" s="332"/>
      <c r="FWG63" s="332"/>
      <c r="FWH63" s="332"/>
      <c r="FWQ63" s="332"/>
      <c r="FWR63" s="332"/>
      <c r="FXA63" s="332"/>
      <c r="FXB63" s="332"/>
      <c r="FXK63" s="332"/>
      <c r="FXL63" s="332"/>
      <c r="FXU63" s="332"/>
      <c r="FXV63" s="332"/>
      <c r="FYE63" s="332"/>
      <c r="FYF63" s="332"/>
      <c r="FYO63" s="332"/>
      <c r="FYP63" s="332"/>
      <c r="FYY63" s="332"/>
      <c r="FYZ63" s="332"/>
      <c r="FZI63" s="332"/>
      <c r="FZJ63" s="332"/>
      <c r="FZS63" s="332"/>
      <c r="FZT63" s="332"/>
      <c r="GAC63" s="332"/>
      <c r="GAD63" s="332"/>
      <c r="GAM63" s="332"/>
      <c r="GAN63" s="332"/>
      <c r="GAW63" s="332"/>
      <c r="GAX63" s="332"/>
      <c r="GBG63" s="332"/>
      <c r="GBH63" s="332"/>
      <c r="GBQ63" s="332"/>
      <c r="GBR63" s="332"/>
      <c r="GCA63" s="332"/>
      <c r="GCB63" s="332"/>
      <c r="GCK63" s="332"/>
      <c r="GCL63" s="332"/>
      <c r="GCU63" s="332"/>
      <c r="GCV63" s="332"/>
      <c r="GDE63" s="332"/>
      <c r="GDF63" s="332"/>
      <c r="GDO63" s="332"/>
      <c r="GDP63" s="332"/>
      <c r="GDY63" s="332"/>
      <c r="GDZ63" s="332"/>
      <c r="GEI63" s="332"/>
      <c r="GEJ63" s="332"/>
      <c r="GES63" s="332"/>
      <c r="GET63" s="332"/>
      <c r="GFC63" s="332"/>
      <c r="GFD63" s="332"/>
      <c r="GFM63" s="332"/>
      <c r="GFN63" s="332"/>
      <c r="GFW63" s="332"/>
      <c r="GFX63" s="332"/>
      <c r="GGG63" s="332"/>
      <c r="GGH63" s="332"/>
      <c r="GGQ63" s="332"/>
      <c r="GGR63" s="332"/>
      <c r="GHA63" s="332"/>
      <c r="GHB63" s="332"/>
      <c r="GHK63" s="332"/>
      <c r="GHL63" s="332"/>
      <c r="GHU63" s="332"/>
      <c r="GHV63" s="332"/>
      <c r="GIE63" s="332"/>
      <c r="GIF63" s="332"/>
      <c r="GIO63" s="332"/>
      <c r="GIP63" s="332"/>
      <c r="GIY63" s="332"/>
      <c r="GIZ63" s="332"/>
      <c r="GJI63" s="332"/>
      <c r="GJJ63" s="332"/>
      <c r="GJS63" s="332"/>
      <c r="GJT63" s="332"/>
      <c r="GKC63" s="332"/>
      <c r="GKD63" s="332"/>
      <c r="GKM63" s="332"/>
      <c r="GKN63" s="332"/>
      <c r="GKW63" s="332"/>
      <c r="GKX63" s="332"/>
      <c r="GLG63" s="332"/>
      <c r="GLH63" s="332"/>
      <c r="GLQ63" s="332"/>
      <c r="GLR63" s="332"/>
      <c r="GMA63" s="332"/>
      <c r="GMB63" s="332"/>
      <c r="GMK63" s="332"/>
      <c r="GML63" s="332"/>
      <c r="GMU63" s="332"/>
      <c r="GMV63" s="332"/>
      <c r="GNE63" s="332"/>
      <c r="GNF63" s="332"/>
      <c r="GNO63" s="332"/>
      <c r="GNP63" s="332"/>
      <c r="GNY63" s="332"/>
      <c r="GNZ63" s="332"/>
      <c r="GOI63" s="332"/>
      <c r="GOJ63" s="332"/>
      <c r="GOS63" s="332"/>
      <c r="GOT63" s="332"/>
      <c r="GPC63" s="332"/>
      <c r="GPD63" s="332"/>
      <c r="GPM63" s="332"/>
      <c r="GPN63" s="332"/>
      <c r="GPW63" s="332"/>
      <c r="GPX63" s="332"/>
      <c r="GQG63" s="332"/>
      <c r="GQH63" s="332"/>
      <c r="GQQ63" s="332"/>
      <c r="GQR63" s="332"/>
      <c r="GRA63" s="332"/>
      <c r="GRB63" s="332"/>
      <c r="GRK63" s="332"/>
      <c r="GRL63" s="332"/>
      <c r="GRU63" s="332"/>
      <c r="GRV63" s="332"/>
      <c r="GSE63" s="332"/>
      <c r="GSF63" s="332"/>
      <c r="GSO63" s="332"/>
      <c r="GSP63" s="332"/>
      <c r="GSY63" s="332"/>
      <c r="GSZ63" s="332"/>
      <c r="GTI63" s="332"/>
      <c r="GTJ63" s="332"/>
      <c r="GTS63" s="332"/>
      <c r="GTT63" s="332"/>
      <c r="GUC63" s="332"/>
      <c r="GUD63" s="332"/>
      <c r="GUM63" s="332"/>
      <c r="GUN63" s="332"/>
      <c r="GUW63" s="332"/>
      <c r="GUX63" s="332"/>
      <c r="GVG63" s="332"/>
      <c r="GVH63" s="332"/>
      <c r="GVQ63" s="332"/>
      <c r="GVR63" s="332"/>
      <c r="GWA63" s="332"/>
      <c r="GWB63" s="332"/>
      <c r="GWK63" s="332"/>
      <c r="GWL63" s="332"/>
      <c r="GWU63" s="332"/>
      <c r="GWV63" s="332"/>
      <c r="GXE63" s="332"/>
      <c r="GXF63" s="332"/>
      <c r="GXO63" s="332"/>
      <c r="GXP63" s="332"/>
      <c r="GXY63" s="332"/>
      <c r="GXZ63" s="332"/>
      <c r="GYI63" s="332"/>
      <c r="GYJ63" s="332"/>
      <c r="GYS63" s="332"/>
      <c r="GYT63" s="332"/>
      <c r="GZC63" s="332"/>
      <c r="GZD63" s="332"/>
      <c r="GZM63" s="332"/>
      <c r="GZN63" s="332"/>
      <c r="GZW63" s="332"/>
      <c r="GZX63" s="332"/>
      <c r="HAG63" s="332"/>
      <c r="HAH63" s="332"/>
      <c r="HAQ63" s="332"/>
      <c r="HAR63" s="332"/>
      <c r="HBA63" s="332"/>
      <c r="HBB63" s="332"/>
      <c r="HBK63" s="332"/>
      <c r="HBL63" s="332"/>
      <c r="HBU63" s="332"/>
      <c r="HBV63" s="332"/>
      <c r="HCE63" s="332"/>
      <c r="HCF63" s="332"/>
      <c r="HCO63" s="332"/>
      <c r="HCP63" s="332"/>
      <c r="HCY63" s="332"/>
      <c r="HCZ63" s="332"/>
      <c r="HDI63" s="332"/>
      <c r="HDJ63" s="332"/>
      <c r="HDS63" s="332"/>
      <c r="HDT63" s="332"/>
      <c r="HEC63" s="332"/>
      <c r="HED63" s="332"/>
      <c r="HEM63" s="332"/>
      <c r="HEN63" s="332"/>
      <c r="HEW63" s="332"/>
      <c r="HEX63" s="332"/>
      <c r="HFG63" s="332"/>
      <c r="HFH63" s="332"/>
      <c r="HFQ63" s="332"/>
      <c r="HFR63" s="332"/>
      <c r="HGA63" s="332"/>
      <c r="HGB63" s="332"/>
      <c r="HGK63" s="332"/>
      <c r="HGL63" s="332"/>
      <c r="HGU63" s="332"/>
      <c r="HGV63" s="332"/>
      <c r="HHE63" s="332"/>
      <c r="HHF63" s="332"/>
      <c r="HHO63" s="332"/>
      <c r="HHP63" s="332"/>
      <c r="HHY63" s="332"/>
      <c r="HHZ63" s="332"/>
      <c r="HII63" s="332"/>
      <c r="HIJ63" s="332"/>
      <c r="HIS63" s="332"/>
      <c r="HIT63" s="332"/>
      <c r="HJC63" s="332"/>
      <c r="HJD63" s="332"/>
      <c r="HJM63" s="332"/>
      <c r="HJN63" s="332"/>
      <c r="HJW63" s="332"/>
      <c r="HJX63" s="332"/>
      <c r="HKG63" s="332"/>
      <c r="HKH63" s="332"/>
      <c r="HKQ63" s="332"/>
      <c r="HKR63" s="332"/>
      <c r="HLA63" s="332"/>
      <c r="HLB63" s="332"/>
      <c r="HLK63" s="332"/>
      <c r="HLL63" s="332"/>
      <c r="HLU63" s="332"/>
      <c r="HLV63" s="332"/>
      <c r="HME63" s="332"/>
      <c r="HMF63" s="332"/>
      <c r="HMO63" s="332"/>
      <c r="HMP63" s="332"/>
      <c r="HMY63" s="332"/>
      <c r="HMZ63" s="332"/>
      <c r="HNI63" s="332"/>
      <c r="HNJ63" s="332"/>
      <c r="HNS63" s="332"/>
      <c r="HNT63" s="332"/>
      <c r="HOC63" s="332"/>
      <c r="HOD63" s="332"/>
      <c r="HOM63" s="332"/>
      <c r="HON63" s="332"/>
      <c r="HOW63" s="332"/>
      <c r="HOX63" s="332"/>
      <c r="HPG63" s="332"/>
      <c r="HPH63" s="332"/>
      <c r="HPQ63" s="332"/>
      <c r="HPR63" s="332"/>
      <c r="HQA63" s="332"/>
      <c r="HQB63" s="332"/>
      <c r="HQK63" s="332"/>
      <c r="HQL63" s="332"/>
      <c r="HQU63" s="332"/>
      <c r="HQV63" s="332"/>
      <c r="HRE63" s="332"/>
      <c r="HRF63" s="332"/>
      <c r="HRO63" s="332"/>
      <c r="HRP63" s="332"/>
      <c r="HRY63" s="332"/>
      <c r="HRZ63" s="332"/>
      <c r="HSI63" s="332"/>
      <c r="HSJ63" s="332"/>
      <c r="HSS63" s="332"/>
      <c r="HST63" s="332"/>
      <c r="HTC63" s="332"/>
      <c r="HTD63" s="332"/>
      <c r="HTM63" s="332"/>
      <c r="HTN63" s="332"/>
      <c r="HTW63" s="332"/>
      <c r="HTX63" s="332"/>
      <c r="HUG63" s="332"/>
      <c r="HUH63" s="332"/>
      <c r="HUQ63" s="332"/>
      <c r="HUR63" s="332"/>
      <c r="HVA63" s="332"/>
      <c r="HVB63" s="332"/>
      <c r="HVK63" s="332"/>
      <c r="HVL63" s="332"/>
      <c r="HVU63" s="332"/>
      <c r="HVV63" s="332"/>
      <c r="HWE63" s="332"/>
      <c r="HWF63" s="332"/>
      <c r="HWO63" s="332"/>
      <c r="HWP63" s="332"/>
      <c r="HWY63" s="332"/>
      <c r="HWZ63" s="332"/>
      <c r="HXI63" s="332"/>
      <c r="HXJ63" s="332"/>
      <c r="HXS63" s="332"/>
      <c r="HXT63" s="332"/>
      <c r="HYC63" s="332"/>
      <c r="HYD63" s="332"/>
      <c r="HYM63" s="332"/>
      <c r="HYN63" s="332"/>
      <c r="HYW63" s="332"/>
      <c r="HYX63" s="332"/>
      <c r="HZG63" s="332"/>
      <c r="HZH63" s="332"/>
      <c r="HZQ63" s="332"/>
      <c r="HZR63" s="332"/>
      <c r="IAA63" s="332"/>
      <c r="IAB63" s="332"/>
      <c r="IAK63" s="332"/>
      <c r="IAL63" s="332"/>
      <c r="IAU63" s="332"/>
      <c r="IAV63" s="332"/>
      <c r="IBE63" s="332"/>
      <c r="IBF63" s="332"/>
      <c r="IBO63" s="332"/>
      <c r="IBP63" s="332"/>
      <c r="IBY63" s="332"/>
      <c r="IBZ63" s="332"/>
      <c r="ICI63" s="332"/>
      <c r="ICJ63" s="332"/>
      <c r="ICS63" s="332"/>
      <c r="ICT63" s="332"/>
      <c r="IDC63" s="332"/>
      <c r="IDD63" s="332"/>
      <c r="IDM63" s="332"/>
      <c r="IDN63" s="332"/>
      <c r="IDW63" s="332"/>
      <c r="IDX63" s="332"/>
      <c r="IEG63" s="332"/>
      <c r="IEH63" s="332"/>
      <c r="IEQ63" s="332"/>
      <c r="IER63" s="332"/>
      <c r="IFA63" s="332"/>
      <c r="IFB63" s="332"/>
      <c r="IFK63" s="332"/>
      <c r="IFL63" s="332"/>
      <c r="IFU63" s="332"/>
      <c r="IFV63" s="332"/>
      <c r="IGE63" s="332"/>
      <c r="IGF63" s="332"/>
      <c r="IGO63" s="332"/>
      <c r="IGP63" s="332"/>
      <c r="IGY63" s="332"/>
      <c r="IGZ63" s="332"/>
      <c r="IHI63" s="332"/>
      <c r="IHJ63" s="332"/>
      <c r="IHS63" s="332"/>
      <c r="IHT63" s="332"/>
      <c r="IIC63" s="332"/>
      <c r="IID63" s="332"/>
      <c r="IIM63" s="332"/>
      <c r="IIN63" s="332"/>
      <c r="IIW63" s="332"/>
      <c r="IIX63" s="332"/>
      <c r="IJG63" s="332"/>
      <c r="IJH63" s="332"/>
      <c r="IJQ63" s="332"/>
      <c r="IJR63" s="332"/>
      <c r="IKA63" s="332"/>
      <c r="IKB63" s="332"/>
      <c r="IKK63" s="332"/>
      <c r="IKL63" s="332"/>
      <c r="IKU63" s="332"/>
      <c r="IKV63" s="332"/>
      <c r="ILE63" s="332"/>
      <c r="ILF63" s="332"/>
      <c r="ILO63" s="332"/>
      <c r="ILP63" s="332"/>
      <c r="ILY63" s="332"/>
      <c r="ILZ63" s="332"/>
      <c r="IMI63" s="332"/>
      <c r="IMJ63" s="332"/>
      <c r="IMS63" s="332"/>
      <c r="IMT63" s="332"/>
      <c r="INC63" s="332"/>
      <c r="IND63" s="332"/>
      <c r="INM63" s="332"/>
      <c r="INN63" s="332"/>
      <c r="INW63" s="332"/>
      <c r="INX63" s="332"/>
      <c r="IOG63" s="332"/>
      <c r="IOH63" s="332"/>
      <c r="IOQ63" s="332"/>
      <c r="IOR63" s="332"/>
      <c r="IPA63" s="332"/>
      <c r="IPB63" s="332"/>
      <c r="IPK63" s="332"/>
      <c r="IPL63" s="332"/>
      <c r="IPU63" s="332"/>
      <c r="IPV63" s="332"/>
      <c r="IQE63" s="332"/>
      <c r="IQF63" s="332"/>
      <c r="IQO63" s="332"/>
      <c r="IQP63" s="332"/>
      <c r="IQY63" s="332"/>
      <c r="IQZ63" s="332"/>
      <c r="IRI63" s="332"/>
      <c r="IRJ63" s="332"/>
      <c r="IRS63" s="332"/>
      <c r="IRT63" s="332"/>
      <c r="ISC63" s="332"/>
      <c r="ISD63" s="332"/>
      <c r="ISM63" s="332"/>
      <c r="ISN63" s="332"/>
      <c r="ISW63" s="332"/>
      <c r="ISX63" s="332"/>
      <c r="ITG63" s="332"/>
      <c r="ITH63" s="332"/>
      <c r="ITQ63" s="332"/>
      <c r="ITR63" s="332"/>
      <c r="IUA63" s="332"/>
      <c r="IUB63" s="332"/>
      <c r="IUK63" s="332"/>
      <c r="IUL63" s="332"/>
      <c r="IUU63" s="332"/>
      <c r="IUV63" s="332"/>
      <c r="IVE63" s="332"/>
      <c r="IVF63" s="332"/>
      <c r="IVO63" s="332"/>
      <c r="IVP63" s="332"/>
      <c r="IVY63" s="332"/>
      <c r="IVZ63" s="332"/>
      <c r="IWI63" s="332"/>
      <c r="IWJ63" s="332"/>
      <c r="IWS63" s="332"/>
      <c r="IWT63" s="332"/>
      <c r="IXC63" s="332"/>
      <c r="IXD63" s="332"/>
      <c r="IXM63" s="332"/>
      <c r="IXN63" s="332"/>
      <c r="IXW63" s="332"/>
      <c r="IXX63" s="332"/>
      <c r="IYG63" s="332"/>
      <c r="IYH63" s="332"/>
      <c r="IYQ63" s="332"/>
      <c r="IYR63" s="332"/>
      <c r="IZA63" s="332"/>
      <c r="IZB63" s="332"/>
      <c r="IZK63" s="332"/>
      <c r="IZL63" s="332"/>
      <c r="IZU63" s="332"/>
      <c r="IZV63" s="332"/>
      <c r="JAE63" s="332"/>
      <c r="JAF63" s="332"/>
      <c r="JAO63" s="332"/>
      <c r="JAP63" s="332"/>
      <c r="JAY63" s="332"/>
      <c r="JAZ63" s="332"/>
      <c r="JBI63" s="332"/>
      <c r="JBJ63" s="332"/>
      <c r="JBS63" s="332"/>
      <c r="JBT63" s="332"/>
      <c r="JCC63" s="332"/>
      <c r="JCD63" s="332"/>
      <c r="JCM63" s="332"/>
      <c r="JCN63" s="332"/>
      <c r="JCW63" s="332"/>
      <c r="JCX63" s="332"/>
      <c r="JDG63" s="332"/>
      <c r="JDH63" s="332"/>
      <c r="JDQ63" s="332"/>
      <c r="JDR63" s="332"/>
      <c r="JEA63" s="332"/>
      <c r="JEB63" s="332"/>
      <c r="JEK63" s="332"/>
      <c r="JEL63" s="332"/>
      <c r="JEU63" s="332"/>
      <c r="JEV63" s="332"/>
      <c r="JFE63" s="332"/>
      <c r="JFF63" s="332"/>
      <c r="JFO63" s="332"/>
      <c r="JFP63" s="332"/>
      <c r="JFY63" s="332"/>
      <c r="JFZ63" s="332"/>
      <c r="JGI63" s="332"/>
      <c r="JGJ63" s="332"/>
      <c r="JGS63" s="332"/>
      <c r="JGT63" s="332"/>
      <c r="JHC63" s="332"/>
      <c r="JHD63" s="332"/>
      <c r="JHM63" s="332"/>
      <c r="JHN63" s="332"/>
      <c r="JHW63" s="332"/>
      <c r="JHX63" s="332"/>
      <c r="JIG63" s="332"/>
      <c r="JIH63" s="332"/>
      <c r="JIQ63" s="332"/>
      <c r="JIR63" s="332"/>
      <c r="JJA63" s="332"/>
      <c r="JJB63" s="332"/>
      <c r="JJK63" s="332"/>
      <c r="JJL63" s="332"/>
      <c r="JJU63" s="332"/>
      <c r="JJV63" s="332"/>
      <c r="JKE63" s="332"/>
      <c r="JKF63" s="332"/>
      <c r="JKO63" s="332"/>
      <c r="JKP63" s="332"/>
      <c r="JKY63" s="332"/>
      <c r="JKZ63" s="332"/>
      <c r="JLI63" s="332"/>
      <c r="JLJ63" s="332"/>
      <c r="JLS63" s="332"/>
      <c r="JLT63" s="332"/>
      <c r="JMC63" s="332"/>
      <c r="JMD63" s="332"/>
      <c r="JMM63" s="332"/>
      <c r="JMN63" s="332"/>
      <c r="JMW63" s="332"/>
      <c r="JMX63" s="332"/>
      <c r="JNG63" s="332"/>
      <c r="JNH63" s="332"/>
      <c r="JNQ63" s="332"/>
      <c r="JNR63" s="332"/>
      <c r="JOA63" s="332"/>
      <c r="JOB63" s="332"/>
      <c r="JOK63" s="332"/>
      <c r="JOL63" s="332"/>
      <c r="JOU63" s="332"/>
      <c r="JOV63" s="332"/>
      <c r="JPE63" s="332"/>
      <c r="JPF63" s="332"/>
      <c r="JPO63" s="332"/>
      <c r="JPP63" s="332"/>
      <c r="JPY63" s="332"/>
      <c r="JPZ63" s="332"/>
      <c r="JQI63" s="332"/>
      <c r="JQJ63" s="332"/>
      <c r="JQS63" s="332"/>
      <c r="JQT63" s="332"/>
      <c r="JRC63" s="332"/>
      <c r="JRD63" s="332"/>
      <c r="JRM63" s="332"/>
      <c r="JRN63" s="332"/>
      <c r="JRW63" s="332"/>
      <c r="JRX63" s="332"/>
      <c r="JSG63" s="332"/>
      <c r="JSH63" s="332"/>
      <c r="JSQ63" s="332"/>
      <c r="JSR63" s="332"/>
      <c r="JTA63" s="332"/>
      <c r="JTB63" s="332"/>
      <c r="JTK63" s="332"/>
      <c r="JTL63" s="332"/>
      <c r="JTU63" s="332"/>
      <c r="JTV63" s="332"/>
      <c r="JUE63" s="332"/>
      <c r="JUF63" s="332"/>
      <c r="JUO63" s="332"/>
      <c r="JUP63" s="332"/>
      <c r="JUY63" s="332"/>
      <c r="JUZ63" s="332"/>
      <c r="JVI63" s="332"/>
      <c r="JVJ63" s="332"/>
      <c r="JVS63" s="332"/>
      <c r="JVT63" s="332"/>
      <c r="JWC63" s="332"/>
      <c r="JWD63" s="332"/>
      <c r="JWM63" s="332"/>
      <c r="JWN63" s="332"/>
      <c r="JWW63" s="332"/>
      <c r="JWX63" s="332"/>
      <c r="JXG63" s="332"/>
      <c r="JXH63" s="332"/>
      <c r="JXQ63" s="332"/>
      <c r="JXR63" s="332"/>
      <c r="JYA63" s="332"/>
      <c r="JYB63" s="332"/>
      <c r="JYK63" s="332"/>
      <c r="JYL63" s="332"/>
      <c r="JYU63" s="332"/>
      <c r="JYV63" s="332"/>
      <c r="JZE63" s="332"/>
      <c r="JZF63" s="332"/>
      <c r="JZO63" s="332"/>
      <c r="JZP63" s="332"/>
      <c r="JZY63" s="332"/>
      <c r="JZZ63" s="332"/>
      <c r="KAI63" s="332"/>
      <c r="KAJ63" s="332"/>
      <c r="KAS63" s="332"/>
      <c r="KAT63" s="332"/>
      <c r="KBC63" s="332"/>
      <c r="KBD63" s="332"/>
      <c r="KBM63" s="332"/>
      <c r="KBN63" s="332"/>
      <c r="KBW63" s="332"/>
      <c r="KBX63" s="332"/>
      <c r="KCG63" s="332"/>
      <c r="KCH63" s="332"/>
      <c r="KCQ63" s="332"/>
      <c r="KCR63" s="332"/>
      <c r="KDA63" s="332"/>
      <c r="KDB63" s="332"/>
      <c r="KDK63" s="332"/>
      <c r="KDL63" s="332"/>
      <c r="KDU63" s="332"/>
      <c r="KDV63" s="332"/>
      <c r="KEE63" s="332"/>
      <c r="KEF63" s="332"/>
      <c r="KEO63" s="332"/>
      <c r="KEP63" s="332"/>
      <c r="KEY63" s="332"/>
      <c r="KEZ63" s="332"/>
      <c r="KFI63" s="332"/>
      <c r="KFJ63" s="332"/>
      <c r="KFS63" s="332"/>
      <c r="KFT63" s="332"/>
      <c r="KGC63" s="332"/>
      <c r="KGD63" s="332"/>
      <c r="KGM63" s="332"/>
      <c r="KGN63" s="332"/>
      <c r="KGW63" s="332"/>
      <c r="KGX63" s="332"/>
      <c r="KHG63" s="332"/>
      <c r="KHH63" s="332"/>
      <c r="KHQ63" s="332"/>
      <c r="KHR63" s="332"/>
      <c r="KIA63" s="332"/>
      <c r="KIB63" s="332"/>
      <c r="KIK63" s="332"/>
      <c r="KIL63" s="332"/>
      <c r="KIU63" s="332"/>
      <c r="KIV63" s="332"/>
      <c r="KJE63" s="332"/>
      <c r="KJF63" s="332"/>
      <c r="KJO63" s="332"/>
      <c r="KJP63" s="332"/>
      <c r="KJY63" s="332"/>
      <c r="KJZ63" s="332"/>
      <c r="KKI63" s="332"/>
      <c r="KKJ63" s="332"/>
      <c r="KKS63" s="332"/>
      <c r="KKT63" s="332"/>
      <c r="KLC63" s="332"/>
      <c r="KLD63" s="332"/>
      <c r="KLM63" s="332"/>
      <c r="KLN63" s="332"/>
      <c r="KLW63" s="332"/>
      <c r="KLX63" s="332"/>
      <c r="KMG63" s="332"/>
      <c r="KMH63" s="332"/>
      <c r="KMQ63" s="332"/>
      <c r="KMR63" s="332"/>
      <c r="KNA63" s="332"/>
      <c r="KNB63" s="332"/>
      <c r="KNK63" s="332"/>
      <c r="KNL63" s="332"/>
      <c r="KNU63" s="332"/>
      <c r="KNV63" s="332"/>
      <c r="KOE63" s="332"/>
      <c r="KOF63" s="332"/>
      <c r="KOO63" s="332"/>
      <c r="KOP63" s="332"/>
      <c r="KOY63" s="332"/>
      <c r="KOZ63" s="332"/>
      <c r="KPI63" s="332"/>
      <c r="KPJ63" s="332"/>
      <c r="KPS63" s="332"/>
      <c r="KPT63" s="332"/>
      <c r="KQC63" s="332"/>
      <c r="KQD63" s="332"/>
      <c r="KQM63" s="332"/>
      <c r="KQN63" s="332"/>
      <c r="KQW63" s="332"/>
      <c r="KQX63" s="332"/>
      <c r="KRG63" s="332"/>
      <c r="KRH63" s="332"/>
      <c r="KRQ63" s="332"/>
      <c r="KRR63" s="332"/>
      <c r="KSA63" s="332"/>
      <c r="KSB63" s="332"/>
      <c r="KSK63" s="332"/>
      <c r="KSL63" s="332"/>
      <c r="KSU63" s="332"/>
      <c r="KSV63" s="332"/>
      <c r="KTE63" s="332"/>
      <c r="KTF63" s="332"/>
      <c r="KTO63" s="332"/>
      <c r="KTP63" s="332"/>
      <c r="KTY63" s="332"/>
      <c r="KTZ63" s="332"/>
      <c r="KUI63" s="332"/>
      <c r="KUJ63" s="332"/>
      <c r="KUS63" s="332"/>
      <c r="KUT63" s="332"/>
      <c r="KVC63" s="332"/>
      <c r="KVD63" s="332"/>
      <c r="KVM63" s="332"/>
      <c r="KVN63" s="332"/>
      <c r="KVW63" s="332"/>
      <c r="KVX63" s="332"/>
      <c r="KWG63" s="332"/>
      <c r="KWH63" s="332"/>
      <c r="KWQ63" s="332"/>
      <c r="KWR63" s="332"/>
      <c r="KXA63" s="332"/>
      <c r="KXB63" s="332"/>
      <c r="KXK63" s="332"/>
      <c r="KXL63" s="332"/>
      <c r="KXU63" s="332"/>
      <c r="KXV63" s="332"/>
      <c r="KYE63" s="332"/>
      <c r="KYF63" s="332"/>
      <c r="KYO63" s="332"/>
      <c r="KYP63" s="332"/>
      <c r="KYY63" s="332"/>
      <c r="KYZ63" s="332"/>
      <c r="KZI63" s="332"/>
      <c r="KZJ63" s="332"/>
      <c r="KZS63" s="332"/>
      <c r="KZT63" s="332"/>
      <c r="LAC63" s="332"/>
      <c r="LAD63" s="332"/>
      <c r="LAM63" s="332"/>
      <c r="LAN63" s="332"/>
      <c r="LAW63" s="332"/>
      <c r="LAX63" s="332"/>
      <c r="LBG63" s="332"/>
      <c r="LBH63" s="332"/>
      <c r="LBQ63" s="332"/>
      <c r="LBR63" s="332"/>
      <c r="LCA63" s="332"/>
      <c r="LCB63" s="332"/>
      <c r="LCK63" s="332"/>
      <c r="LCL63" s="332"/>
      <c r="LCU63" s="332"/>
      <c r="LCV63" s="332"/>
      <c r="LDE63" s="332"/>
      <c r="LDF63" s="332"/>
      <c r="LDO63" s="332"/>
      <c r="LDP63" s="332"/>
      <c r="LDY63" s="332"/>
      <c r="LDZ63" s="332"/>
      <c r="LEI63" s="332"/>
      <c r="LEJ63" s="332"/>
      <c r="LES63" s="332"/>
      <c r="LET63" s="332"/>
      <c r="LFC63" s="332"/>
      <c r="LFD63" s="332"/>
      <c r="LFM63" s="332"/>
      <c r="LFN63" s="332"/>
      <c r="LFW63" s="332"/>
      <c r="LFX63" s="332"/>
      <c r="LGG63" s="332"/>
      <c r="LGH63" s="332"/>
      <c r="LGQ63" s="332"/>
      <c r="LGR63" s="332"/>
      <c r="LHA63" s="332"/>
      <c r="LHB63" s="332"/>
      <c r="LHK63" s="332"/>
      <c r="LHL63" s="332"/>
      <c r="LHU63" s="332"/>
      <c r="LHV63" s="332"/>
      <c r="LIE63" s="332"/>
      <c r="LIF63" s="332"/>
      <c r="LIO63" s="332"/>
      <c r="LIP63" s="332"/>
      <c r="LIY63" s="332"/>
      <c r="LIZ63" s="332"/>
      <c r="LJI63" s="332"/>
      <c r="LJJ63" s="332"/>
      <c r="LJS63" s="332"/>
      <c r="LJT63" s="332"/>
      <c r="LKC63" s="332"/>
      <c r="LKD63" s="332"/>
      <c r="LKM63" s="332"/>
      <c r="LKN63" s="332"/>
      <c r="LKW63" s="332"/>
      <c r="LKX63" s="332"/>
      <c r="LLG63" s="332"/>
      <c r="LLH63" s="332"/>
      <c r="LLQ63" s="332"/>
      <c r="LLR63" s="332"/>
      <c r="LMA63" s="332"/>
      <c r="LMB63" s="332"/>
      <c r="LMK63" s="332"/>
      <c r="LML63" s="332"/>
      <c r="LMU63" s="332"/>
      <c r="LMV63" s="332"/>
      <c r="LNE63" s="332"/>
      <c r="LNF63" s="332"/>
      <c r="LNO63" s="332"/>
      <c r="LNP63" s="332"/>
      <c r="LNY63" s="332"/>
      <c r="LNZ63" s="332"/>
      <c r="LOI63" s="332"/>
      <c r="LOJ63" s="332"/>
      <c r="LOS63" s="332"/>
      <c r="LOT63" s="332"/>
      <c r="LPC63" s="332"/>
      <c r="LPD63" s="332"/>
      <c r="LPM63" s="332"/>
      <c r="LPN63" s="332"/>
      <c r="LPW63" s="332"/>
      <c r="LPX63" s="332"/>
      <c r="LQG63" s="332"/>
      <c r="LQH63" s="332"/>
      <c r="LQQ63" s="332"/>
      <c r="LQR63" s="332"/>
      <c r="LRA63" s="332"/>
      <c r="LRB63" s="332"/>
      <c r="LRK63" s="332"/>
      <c r="LRL63" s="332"/>
      <c r="LRU63" s="332"/>
      <c r="LRV63" s="332"/>
      <c r="LSE63" s="332"/>
      <c r="LSF63" s="332"/>
      <c r="LSO63" s="332"/>
      <c r="LSP63" s="332"/>
      <c r="LSY63" s="332"/>
      <c r="LSZ63" s="332"/>
      <c r="LTI63" s="332"/>
      <c r="LTJ63" s="332"/>
      <c r="LTS63" s="332"/>
      <c r="LTT63" s="332"/>
      <c r="LUC63" s="332"/>
      <c r="LUD63" s="332"/>
      <c r="LUM63" s="332"/>
      <c r="LUN63" s="332"/>
      <c r="LUW63" s="332"/>
      <c r="LUX63" s="332"/>
      <c r="LVG63" s="332"/>
      <c r="LVH63" s="332"/>
      <c r="LVQ63" s="332"/>
      <c r="LVR63" s="332"/>
      <c r="LWA63" s="332"/>
      <c r="LWB63" s="332"/>
      <c r="LWK63" s="332"/>
      <c r="LWL63" s="332"/>
      <c r="LWU63" s="332"/>
      <c r="LWV63" s="332"/>
      <c r="LXE63" s="332"/>
      <c r="LXF63" s="332"/>
      <c r="LXO63" s="332"/>
      <c r="LXP63" s="332"/>
      <c r="LXY63" s="332"/>
      <c r="LXZ63" s="332"/>
      <c r="LYI63" s="332"/>
      <c r="LYJ63" s="332"/>
      <c r="LYS63" s="332"/>
      <c r="LYT63" s="332"/>
      <c r="LZC63" s="332"/>
      <c r="LZD63" s="332"/>
      <c r="LZM63" s="332"/>
      <c r="LZN63" s="332"/>
      <c r="LZW63" s="332"/>
      <c r="LZX63" s="332"/>
      <c r="MAG63" s="332"/>
      <c r="MAH63" s="332"/>
      <c r="MAQ63" s="332"/>
      <c r="MAR63" s="332"/>
      <c r="MBA63" s="332"/>
      <c r="MBB63" s="332"/>
      <c r="MBK63" s="332"/>
      <c r="MBL63" s="332"/>
      <c r="MBU63" s="332"/>
      <c r="MBV63" s="332"/>
      <c r="MCE63" s="332"/>
      <c r="MCF63" s="332"/>
      <c r="MCO63" s="332"/>
      <c r="MCP63" s="332"/>
      <c r="MCY63" s="332"/>
      <c r="MCZ63" s="332"/>
      <c r="MDI63" s="332"/>
      <c r="MDJ63" s="332"/>
      <c r="MDS63" s="332"/>
      <c r="MDT63" s="332"/>
      <c r="MEC63" s="332"/>
      <c r="MED63" s="332"/>
      <c r="MEM63" s="332"/>
      <c r="MEN63" s="332"/>
      <c r="MEW63" s="332"/>
      <c r="MEX63" s="332"/>
      <c r="MFG63" s="332"/>
      <c r="MFH63" s="332"/>
      <c r="MFQ63" s="332"/>
      <c r="MFR63" s="332"/>
      <c r="MGA63" s="332"/>
      <c r="MGB63" s="332"/>
      <c r="MGK63" s="332"/>
      <c r="MGL63" s="332"/>
      <c r="MGU63" s="332"/>
      <c r="MGV63" s="332"/>
      <c r="MHE63" s="332"/>
      <c r="MHF63" s="332"/>
      <c r="MHO63" s="332"/>
      <c r="MHP63" s="332"/>
      <c r="MHY63" s="332"/>
      <c r="MHZ63" s="332"/>
      <c r="MII63" s="332"/>
      <c r="MIJ63" s="332"/>
      <c r="MIS63" s="332"/>
      <c r="MIT63" s="332"/>
      <c r="MJC63" s="332"/>
      <c r="MJD63" s="332"/>
      <c r="MJM63" s="332"/>
      <c r="MJN63" s="332"/>
      <c r="MJW63" s="332"/>
      <c r="MJX63" s="332"/>
      <c r="MKG63" s="332"/>
      <c r="MKH63" s="332"/>
      <c r="MKQ63" s="332"/>
      <c r="MKR63" s="332"/>
      <c r="MLA63" s="332"/>
      <c r="MLB63" s="332"/>
      <c r="MLK63" s="332"/>
      <c r="MLL63" s="332"/>
      <c r="MLU63" s="332"/>
      <c r="MLV63" s="332"/>
      <c r="MME63" s="332"/>
      <c r="MMF63" s="332"/>
      <c r="MMO63" s="332"/>
      <c r="MMP63" s="332"/>
      <c r="MMY63" s="332"/>
      <c r="MMZ63" s="332"/>
      <c r="MNI63" s="332"/>
      <c r="MNJ63" s="332"/>
      <c r="MNS63" s="332"/>
      <c r="MNT63" s="332"/>
      <c r="MOC63" s="332"/>
      <c r="MOD63" s="332"/>
      <c r="MOM63" s="332"/>
      <c r="MON63" s="332"/>
      <c r="MOW63" s="332"/>
      <c r="MOX63" s="332"/>
      <c r="MPG63" s="332"/>
      <c r="MPH63" s="332"/>
      <c r="MPQ63" s="332"/>
      <c r="MPR63" s="332"/>
      <c r="MQA63" s="332"/>
      <c r="MQB63" s="332"/>
      <c r="MQK63" s="332"/>
      <c r="MQL63" s="332"/>
      <c r="MQU63" s="332"/>
      <c r="MQV63" s="332"/>
      <c r="MRE63" s="332"/>
      <c r="MRF63" s="332"/>
      <c r="MRO63" s="332"/>
      <c r="MRP63" s="332"/>
      <c r="MRY63" s="332"/>
      <c r="MRZ63" s="332"/>
      <c r="MSI63" s="332"/>
      <c r="MSJ63" s="332"/>
      <c r="MSS63" s="332"/>
      <c r="MST63" s="332"/>
      <c r="MTC63" s="332"/>
      <c r="MTD63" s="332"/>
      <c r="MTM63" s="332"/>
      <c r="MTN63" s="332"/>
      <c r="MTW63" s="332"/>
      <c r="MTX63" s="332"/>
      <c r="MUG63" s="332"/>
      <c r="MUH63" s="332"/>
      <c r="MUQ63" s="332"/>
      <c r="MUR63" s="332"/>
      <c r="MVA63" s="332"/>
      <c r="MVB63" s="332"/>
      <c r="MVK63" s="332"/>
      <c r="MVL63" s="332"/>
      <c r="MVU63" s="332"/>
      <c r="MVV63" s="332"/>
      <c r="MWE63" s="332"/>
      <c r="MWF63" s="332"/>
      <c r="MWO63" s="332"/>
      <c r="MWP63" s="332"/>
      <c r="MWY63" s="332"/>
      <c r="MWZ63" s="332"/>
      <c r="MXI63" s="332"/>
      <c r="MXJ63" s="332"/>
      <c r="MXS63" s="332"/>
      <c r="MXT63" s="332"/>
      <c r="MYC63" s="332"/>
      <c r="MYD63" s="332"/>
      <c r="MYM63" s="332"/>
      <c r="MYN63" s="332"/>
      <c r="MYW63" s="332"/>
      <c r="MYX63" s="332"/>
      <c r="MZG63" s="332"/>
      <c r="MZH63" s="332"/>
      <c r="MZQ63" s="332"/>
      <c r="MZR63" s="332"/>
      <c r="NAA63" s="332"/>
      <c r="NAB63" s="332"/>
      <c r="NAK63" s="332"/>
      <c r="NAL63" s="332"/>
      <c r="NAU63" s="332"/>
      <c r="NAV63" s="332"/>
      <c r="NBE63" s="332"/>
      <c r="NBF63" s="332"/>
      <c r="NBO63" s="332"/>
      <c r="NBP63" s="332"/>
      <c r="NBY63" s="332"/>
      <c r="NBZ63" s="332"/>
      <c r="NCI63" s="332"/>
      <c r="NCJ63" s="332"/>
      <c r="NCS63" s="332"/>
      <c r="NCT63" s="332"/>
      <c r="NDC63" s="332"/>
      <c r="NDD63" s="332"/>
      <c r="NDM63" s="332"/>
      <c r="NDN63" s="332"/>
      <c r="NDW63" s="332"/>
      <c r="NDX63" s="332"/>
      <c r="NEG63" s="332"/>
      <c r="NEH63" s="332"/>
      <c r="NEQ63" s="332"/>
      <c r="NER63" s="332"/>
      <c r="NFA63" s="332"/>
      <c r="NFB63" s="332"/>
      <c r="NFK63" s="332"/>
      <c r="NFL63" s="332"/>
      <c r="NFU63" s="332"/>
      <c r="NFV63" s="332"/>
      <c r="NGE63" s="332"/>
      <c r="NGF63" s="332"/>
      <c r="NGO63" s="332"/>
      <c r="NGP63" s="332"/>
      <c r="NGY63" s="332"/>
      <c r="NGZ63" s="332"/>
      <c r="NHI63" s="332"/>
      <c r="NHJ63" s="332"/>
      <c r="NHS63" s="332"/>
      <c r="NHT63" s="332"/>
      <c r="NIC63" s="332"/>
      <c r="NID63" s="332"/>
      <c r="NIM63" s="332"/>
      <c r="NIN63" s="332"/>
      <c r="NIW63" s="332"/>
      <c r="NIX63" s="332"/>
      <c r="NJG63" s="332"/>
      <c r="NJH63" s="332"/>
      <c r="NJQ63" s="332"/>
      <c r="NJR63" s="332"/>
      <c r="NKA63" s="332"/>
      <c r="NKB63" s="332"/>
      <c r="NKK63" s="332"/>
      <c r="NKL63" s="332"/>
      <c r="NKU63" s="332"/>
      <c r="NKV63" s="332"/>
      <c r="NLE63" s="332"/>
      <c r="NLF63" s="332"/>
      <c r="NLO63" s="332"/>
      <c r="NLP63" s="332"/>
      <c r="NLY63" s="332"/>
      <c r="NLZ63" s="332"/>
      <c r="NMI63" s="332"/>
      <c r="NMJ63" s="332"/>
      <c r="NMS63" s="332"/>
      <c r="NMT63" s="332"/>
      <c r="NNC63" s="332"/>
      <c r="NND63" s="332"/>
      <c r="NNM63" s="332"/>
      <c r="NNN63" s="332"/>
      <c r="NNW63" s="332"/>
      <c r="NNX63" s="332"/>
      <c r="NOG63" s="332"/>
      <c r="NOH63" s="332"/>
      <c r="NOQ63" s="332"/>
      <c r="NOR63" s="332"/>
      <c r="NPA63" s="332"/>
      <c r="NPB63" s="332"/>
      <c r="NPK63" s="332"/>
      <c r="NPL63" s="332"/>
      <c r="NPU63" s="332"/>
      <c r="NPV63" s="332"/>
      <c r="NQE63" s="332"/>
      <c r="NQF63" s="332"/>
      <c r="NQO63" s="332"/>
      <c r="NQP63" s="332"/>
      <c r="NQY63" s="332"/>
      <c r="NQZ63" s="332"/>
      <c r="NRI63" s="332"/>
      <c r="NRJ63" s="332"/>
      <c r="NRS63" s="332"/>
      <c r="NRT63" s="332"/>
      <c r="NSC63" s="332"/>
      <c r="NSD63" s="332"/>
      <c r="NSM63" s="332"/>
      <c r="NSN63" s="332"/>
      <c r="NSW63" s="332"/>
      <c r="NSX63" s="332"/>
      <c r="NTG63" s="332"/>
      <c r="NTH63" s="332"/>
      <c r="NTQ63" s="332"/>
      <c r="NTR63" s="332"/>
      <c r="NUA63" s="332"/>
      <c r="NUB63" s="332"/>
      <c r="NUK63" s="332"/>
      <c r="NUL63" s="332"/>
      <c r="NUU63" s="332"/>
      <c r="NUV63" s="332"/>
      <c r="NVE63" s="332"/>
      <c r="NVF63" s="332"/>
      <c r="NVO63" s="332"/>
      <c r="NVP63" s="332"/>
      <c r="NVY63" s="332"/>
      <c r="NVZ63" s="332"/>
      <c r="NWI63" s="332"/>
      <c r="NWJ63" s="332"/>
      <c r="NWS63" s="332"/>
      <c r="NWT63" s="332"/>
      <c r="NXC63" s="332"/>
      <c r="NXD63" s="332"/>
      <c r="NXM63" s="332"/>
      <c r="NXN63" s="332"/>
      <c r="NXW63" s="332"/>
      <c r="NXX63" s="332"/>
      <c r="NYG63" s="332"/>
      <c r="NYH63" s="332"/>
      <c r="NYQ63" s="332"/>
      <c r="NYR63" s="332"/>
      <c r="NZA63" s="332"/>
      <c r="NZB63" s="332"/>
      <c r="NZK63" s="332"/>
      <c r="NZL63" s="332"/>
      <c r="NZU63" s="332"/>
      <c r="NZV63" s="332"/>
      <c r="OAE63" s="332"/>
      <c r="OAF63" s="332"/>
      <c r="OAO63" s="332"/>
      <c r="OAP63" s="332"/>
      <c r="OAY63" s="332"/>
      <c r="OAZ63" s="332"/>
      <c r="OBI63" s="332"/>
      <c r="OBJ63" s="332"/>
      <c r="OBS63" s="332"/>
      <c r="OBT63" s="332"/>
      <c r="OCC63" s="332"/>
      <c r="OCD63" s="332"/>
      <c r="OCM63" s="332"/>
      <c r="OCN63" s="332"/>
      <c r="OCW63" s="332"/>
      <c r="OCX63" s="332"/>
      <c r="ODG63" s="332"/>
      <c r="ODH63" s="332"/>
      <c r="ODQ63" s="332"/>
      <c r="ODR63" s="332"/>
      <c r="OEA63" s="332"/>
      <c r="OEB63" s="332"/>
      <c r="OEK63" s="332"/>
      <c r="OEL63" s="332"/>
      <c r="OEU63" s="332"/>
      <c r="OEV63" s="332"/>
      <c r="OFE63" s="332"/>
      <c r="OFF63" s="332"/>
      <c r="OFO63" s="332"/>
      <c r="OFP63" s="332"/>
      <c r="OFY63" s="332"/>
      <c r="OFZ63" s="332"/>
      <c r="OGI63" s="332"/>
      <c r="OGJ63" s="332"/>
      <c r="OGS63" s="332"/>
      <c r="OGT63" s="332"/>
      <c r="OHC63" s="332"/>
      <c r="OHD63" s="332"/>
      <c r="OHM63" s="332"/>
      <c r="OHN63" s="332"/>
      <c r="OHW63" s="332"/>
      <c r="OHX63" s="332"/>
      <c r="OIG63" s="332"/>
      <c r="OIH63" s="332"/>
      <c r="OIQ63" s="332"/>
      <c r="OIR63" s="332"/>
      <c r="OJA63" s="332"/>
      <c r="OJB63" s="332"/>
      <c r="OJK63" s="332"/>
      <c r="OJL63" s="332"/>
      <c r="OJU63" s="332"/>
      <c r="OJV63" s="332"/>
      <c r="OKE63" s="332"/>
      <c r="OKF63" s="332"/>
      <c r="OKO63" s="332"/>
      <c r="OKP63" s="332"/>
      <c r="OKY63" s="332"/>
      <c r="OKZ63" s="332"/>
      <c r="OLI63" s="332"/>
      <c r="OLJ63" s="332"/>
      <c r="OLS63" s="332"/>
      <c r="OLT63" s="332"/>
      <c r="OMC63" s="332"/>
      <c r="OMD63" s="332"/>
      <c r="OMM63" s="332"/>
      <c r="OMN63" s="332"/>
      <c r="OMW63" s="332"/>
      <c r="OMX63" s="332"/>
      <c r="ONG63" s="332"/>
      <c r="ONH63" s="332"/>
      <c r="ONQ63" s="332"/>
      <c r="ONR63" s="332"/>
      <c r="OOA63" s="332"/>
      <c r="OOB63" s="332"/>
      <c r="OOK63" s="332"/>
      <c r="OOL63" s="332"/>
      <c r="OOU63" s="332"/>
      <c r="OOV63" s="332"/>
      <c r="OPE63" s="332"/>
      <c r="OPF63" s="332"/>
      <c r="OPO63" s="332"/>
      <c r="OPP63" s="332"/>
      <c r="OPY63" s="332"/>
      <c r="OPZ63" s="332"/>
      <c r="OQI63" s="332"/>
      <c r="OQJ63" s="332"/>
      <c r="OQS63" s="332"/>
      <c r="OQT63" s="332"/>
      <c r="ORC63" s="332"/>
      <c r="ORD63" s="332"/>
      <c r="ORM63" s="332"/>
      <c r="ORN63" s="332"/>
      <c r="ORW63" s="332"/>
      <c r="ORX63" s="332"/>
      <c r="OSG63" s="332"/>
      <c r="OSH63" s="332"/>
      <c r="OSQ63" s="332"/>
      <c r="OSR63" s="332"/>
      <c r="OTA63" s="332"/>
      <c r="OTB63" s="332"/>
      <c r="OTK63" s="332"/>
      <c r="OTL63" s="332"/>
      <c r="OTU63" s="332"/>
      <c r="OTV63" s="332"/>
      <c r="OUE63" s="332"/>
      <c r="OUF63" s="332"/>
      <c r="OUO63" s="332"/>
      <c r="OUP63" s="332"/>
      <c r="OUY63" s="332"/>
      <c r="OUZ63" s="332"/>
      <c r="OVI63" s="332"/>
      <c r="OVJ63" s="332"/>
      <c r="OVS63" s="332"/>
      <c r="OVT63" s="332"/>
      <c r="OWC63" s="332"/>
      <c r="OWD63" s="332"/>
      <c r="OWM63" s="332"/>
      <c r="OWN63" s="332"/>
      <c r="OWW63" s="332"/>
      <c r="OWX63" s="332"/>
      <c r="OXG63" s="332"/>
      <c r="OXH63" s="332"/>
      <c r="OXQ63" s="332"/>
      <c r="OXR63" s="332"/>
      <c r="OYA63" s="332"/>
      <c r="OYB63" s="332"/>
      <c r="OYK63" s="332"/>
      <c r="OYL63" s="332"/>
      <c r="OYU63" s="332"/>
      <c r="OYV63" s="332"/>
      <c r="OZE63" s="332"/>
      <c r="OZF63" s="332"/>
      <c r="OZO63" s="332"/>
      <c r="OZP63" s="332"/>
      <c r="OZY63" s="332"/>
      <c r="OZZ63" s="332"/>
      <c r="PAI63" s="332"/>
      <c r="PAJ63" s="332"/>
      <c r="PAS63" s="332"/>
      <c r="PAT63" s="332"/>
      <c r="PBC63" s="332"/>
      <c r="PBD63" s="332"/>
      <c r="PBM63" s="332"/>
      <c r="PBN63" s="332"/>
      <c r="PBW63" s="332"/>
      <c r="PBX63" s="332"/>
      <c r="PCG63" s="332"/>
      <c r="PCH63" s="332"/>
      <c r="PCQ63" s="332"/>
      <c r="PCR63" s="332"/>
      <c r="PDA63" s="332"/>
      <c r="PDB63" s="332"/>
      <c r="PDK63" s="332"/>
      <c r="PDL63" s="332"/>
      <c r="PDU63" s="332"/>
      <c r="PDV63" s="332"/>
      <c r="PEE63" s="332"/>
      <c r="PEF63" s="332"/>
      <c r="PEO63" s="332"/>
      <c r="PEP63" s="332"/>
      <c r="PEY63" s="332"/>
      <c r="PEZ63" s="332"/>
      <c r="PFI63" s="332"/>
      <c r="PFJ63" s="332"/>
      <c r="PFS63" s="332"/>
      <c r="PFT63" s="332"/>
      <c r="PGC63" s="332"/>
      <c r="PGD63" s="332"/>
      <c r="PGM63" s="332"/>
      <c r="PGN63" s="332"/>
      <c r="PGW63" s="332"/>
      <c r="PGX63" s="332"/>
      <c r="PHG63" s="332"/>
      <c r="PHH63" s="332"/>
      <c r="PHQ63" s="332"/>
      <c r="PHR63" s="332"/>
      <c r="PIA63" s="332"/>
      <c r="PIB63" s="332"/>
      <c r="PIK63" s="332"/>
      <c r="PIL63" s="332"/>
      <c r="PIU63" s="332"/>
      <c r="PIV63" s="332"/>
      <c r="PJE63" s="332"/>
      <c r="PJF63" s="332"/>
      <c r="PJO63" s="332"/>
      <c r="PJP63" s="332"/>
      <c r="PJY63" s="332"/>
      <c r="PJZ63" s="332"/>
      <c r="PKI63" s="332"/>
      <c r="PKJ63" s="332"/>
      <c r="PKS63" s="332"/>
      <c r="PKT63" s="332"/>
      <c r="PLC63" s="332"/>
      <c r="PLD63" s="332"/>
      <c r="PLM63" s="332"/>
      <c r="PLN63" s="332"/>
      <c r="PLW63" s="332"/>
      <c r="PLX63" s="332"/>
      <c r="PMG63" s="332"/>
      <c r="PMH63" s="332"/>
      <c r="PMQ63" s="332"/>
      <c r="PMR63" s="332"/>
      <c r="PNA63" s="332"/>
      <c r="PNB63" s="332"/>
      <c r="PNK63" s="332"/>
      <c r="PNL63" s="332"/>
      <c r="PNU63" s="332"/>
      <c r="PNV63" s="332"/>
      <c r="POE63" s="332"/>
      <c r="POF63" s="332"/>
      <c r="POO63" s="332"/>
      <c r="POP63" s="332"/>
      <c r="POY63" s="332"/>
      <c r="POZ63" s="332"/>
      <c r="PPI63" s="332"/>
      <c r="PPJ63" s="332"/>
      <c r="PPS63" s="332"/>
      <c r="PPT63" s="332"/>
      <c r="PQC63" s="332"/>
      <c r="PQD63" s="332"/>
      <c r="PQM63" s="332"/>
      <c r="PQN63" s="332"/>
      <c r="PQW63" s="332"/>
      <c r="PQX63" s="332"/>
      <c r="PRG63" s="332"/>
      <c r="PRH63" s="332"/>
      <c r="PRQ63" s="332"/>
      <c r="PRR63" s="332"/>
      <c r="PSA63" s="332"/>
      <c r="PSB63" s="332"/>
      <c r="PSK63" s="332"/>
      <c r="PSL63" s="332"/>
      <c r="PSU63" s="332"/>
      <c r="PSV63" s="332"/>
      <c r="PTE63" s="332"/>
      <c r="PTF63" s="332"/>
      <c r="PTO63" s="332"/>
      <c r="PTP63" s="332"/>
      <c r="PTY63" s="332"/>
      <c r="PTZ63" s="332"/>
      <c r="PUI63" s="332"/>
      <c r="PUJ63" s="332"/>
      <c r="PUS63" s="332"/>
      <c r="PUT63" s="332"/>
      <c r="PVC63" s="332"/>
      <c r="PVD63" s="332"/>
      <c r="PVM63" s="332"/>
      <c r="PVN63" s="332"/>
      <c r="PVW63" s="332"/>
      <c r="PVX63" s="332"/>
      <c r="PWG63" s="332"/>
      <c r="PWH63" s="332"/>
      <c r="PWQ63" s="332"/>
      <c r="PWR63" s="332"/>
      <c r="PXA63" s="332"/>
      <c r="PXB63" s="332"/>
      <c r="PXK63" s="332"/>
      <c r="PXL63" s="332"/>
      <c r="PXU63" s="332"/>
      <c r="PXV63" s="332"/>
      <c r="PYE63" s="332"/>
      <c r="PYF63" s="332"/>
      <c r="PYO63" s="332"/>
      <c r="PYP63" s="332"/>
      <c r="PYY63" s="332"/>
      <c r="PYZ63" s="332"/>
      <c r="PZI63" s="332"/>
      <c r="PZJ63" s="332"/>
      <c r="PZS63" s="332"/>
      <c r="PZT63" s="332"/>
      <c r="QAC63" s="332"/>
      <c r="QAD63" s="332"/>
      <c r="QAM63" s="332"/>
      <c r="QAN63" s="332"/>
      <c r="QAW63" s="332"/>
      <c r="QAX63" s="332"/>
      <c r="QBG63" s="332"/>
      <c r="QBH63" s="332"/>
      <c r="QBQ63" s="332"/>
      <c r="QBR63" s="332"/>
      <c r="QCA63" s="332"/>
      <c r="QCB63" s="332"/>
      <c r="QCK63" s="332"/>
      <c r="QCL63" s="332"/>
      <c r="QCU63" s="332"/>
      <c r="QCV63" s="332"/>
      <c r="QDE63" s="332"/>
      <c r="QDF63" s="332"/>
      <c r="QDO63" s="332"/>
      <c r="QDP63" s="332"/>
      <c r="QDY63" s="332"/>
      <c r="QDZ63" s="332"/>
      <c r="QEI63" s="332"/>
      <c r="QEJ63" s="332"/>
      <c r="QES63" s="332"/>
      <c r="QET63" s="332"/>
      <c r="QFC63" s="332"/>
      <c r="QFD63" s="332"/>
      <c r="QFM63" s="332"/>
      <c r="QFN63" s="332"/>
      <c r="QFW63" s="332"/>
      <c r="QFX63" s="332"/>
      <c r="QGG63" s="332"/>
      <c r="QGH63" s="332"/>
      <c r="QGQ63" s="332"/>
      <c r="QGR63" s="332"/>
      <c r="QHA63" s="332"/>
      <c r="QHB63" s="332"/>
      <c r="QHK63" s="332"/>
      <c r="QHL63" s="332"/>
      <c r="QHU63" s="332"/>
      <c r="QHV63" s="332"/>
      <c r="QIE63" s="332"/>
      <c r="QIF63" s="332"/>
      <c r="QIO63" s="332"/>
      <c r="QIP63" s="332"/>
      <c r="QIY63" s="332"/>
      <c r="QIZ63" s="332"/>
      <c r="QJI63" s="332"/>
      <c r="QJJ63" s="332"/>
      <c r="QJS63" s="332"/>
      <c r="QJT63" s="332"/>
      <c r="QKC63" s="332"/>
      <c r="QKD63" s="332"/>
      <c r="QKM63" s="332"/>
      <c r="QKN63" s="332"/>
      <c r="QKW63" s="332"/>
      <c r="QKX63" s="332"/>
      <c r="QLG63" s="332"/>
      <c r="QLH63" s="332"/>
      <c r="QLQ63" s="332"/>
      <c r="QLR63" s="332"/>
      <c r="QMA63" s="332"/>
      <c r="QMB63" s="332"/>
      <c r="QMK63" s="332"/>
      <c r="QML63" s="332"/>
      <c r="QMU63" s="332"/>
      <c r="QMV63" s="332"/>
      <c r="QNE63" s="332"/>
      <c r="QNF63" s="332"/>
      <c r="QNO63" s="332"/>
      <c r="QNP63" s="332"/>
      <c r="QNY63" s="332"/>
      <c r="QNZ63" s="332"/>
      <c r="QOI63" s="332"/>
      <c r="QOJ63" s="332"/>
      <c r="QOS63" s="332"/>
      <c r="QOT63" s="332"/>
      <c r="QPC63" s="332"/>
      <c r="QPD63" s="332"/>
      <c r="QPM63" s="332"/>
      <c r="QPN63" s="332"/>
      <c r="QPW63" s="332"/>
      <c r="QPX63" s="332"/>
      <c r="QQG63" s="332"/>
      <c r="QQH63" s="332"/>
      <c r="QQQ63" s="332"/>
      <c r="QQR63" s="332"/>
      <c r="QRA63" s="332"/>
      <c r="QRB63" s="332"/>
      <c r="QRK63" s="332"/>
      <c r="QRL63" s="332"/>
      <c r="QRU63" s="332"/>
      <c r="QRV63" s="332"/>
      <c r="QSE63" s="332"/>
      <c r="QSF63" s="332"/>
      <c r="QSO63" s="332"/>
      <c r="QSP63" s="332"/>
      <c r="QSY63" s="332"/>
      <c r="QSZ63" s="332"/>
      <c r="QTI63" s="332"/>
      <c r="QTJ63" s="332"/>
      <c r="QTS63" s="332"/>
      <c r="QTT63" s="332"/>
      <c r="QUC63" s="332"/>
      <c r="QUD63" s="332"/>
      <c r="QUM63" s="332"/>
      <c r="QUN63" s="332"/>
      <c r="QUW63" s="332"/>
      <c r="QUX63" s="332"/>
      <c r="QVG63" s="332"/>
      <c r="QVH63" s="332"/>
      <c r="QVQ63" s="332"/>
      <c r="QVR63" s="332"/>
      <c r="QWA63" s="332"/>
      <c r="QWB63" s="332"/>
      <c r="QWK63" s="332"/>
      <c r="QWL63" s="332"/>
      <c r="QWU63" s="332"/>
      <c r="QWV63" s="332"/>
      <c r="QXE63" s="332"/>
      <c r="QXF63" s="332"/>
      <c r="QXO63" s="332"/>
      <c r="QXP63" s="332"/>
      <c r="QXY63" s="332"/>
      <c r="QXZ63" s="332"/>
      <c r="QYI63" s="332"/>
      <c r="QYJ63" s="332"/>
      <c r="QYS63" s="332"/>
      <c r="QYT63" s="332"/>
      <c r="QZC63" s="332"/>
      <c r="QZD63" s="332"/>
      <c r="QZM63" s="332"/>
      <c r="QZN63" s="332"/>
      <c r="QZW63" s="332"/>
      <c r="QZX63" s="332"/>
      <c r="RAG63" s="332"/>
      <c r="RAH63" s="332"/>
      <c r="RAQ63" s="332"/>
      <c r="RAR63" s="332"/>
      <c r="RBA63" s="332"/>
      <c r="RBB63" s="332"/>
      <c r="RBK63" s="332"/>
      <c r="RBL63" s="332"/>
      <c r="RBU63" s="332"/>
      <c r="RBV63" s="332"/>
      <c r="RCE63" s="332"/>
      <c r="RCF63" s="332"/>
      <c r="RCO63" s="332"/>
      <c r="RCP63" s="332"/>
      <c r="RCY63" s="332"/>
      <c r="RCZ63" s="332"/>
      <c r="RDI63" s="332"/>
      <c r="RDJ63" s="332"/>
      <c r="RDS63" s="332"/>
      <c r="RDT63" s="332"/>
      <c r="REC63" s="332"/>
      <c r="RED63" s="332"/>
      <c r="REM63" s="332"/>
      <c r="REN63" s="332"/>
      <c r="REW63" s="332"/>
      <c r="REX63" s="332"/>
      <c r="RFG63" s="332"/>
      <c r="RFH63" s="332"/>
      <c r="RFQ63" s="332"/>
      <c r="RFR63" s="332"/>
      <c r="RGA63" s="332"/>
      <c r="RGB63" s="332"/>
      <c r="RGK63" s="332"/>
      <c r="RGL63" s="332"/>
      <c r="RGU63" s="332"/>
      <c r="RGV63" s="332"/>
      <c r="RHE63" s="332"/>
      <c r="RHF63" s="332"/>
      <c r="RHO63" s="332"/>
      <c r="RHP63" s="332"/>
      <c r="RHY63" s="332"/>
      <c r="RHZ63" s="332"/>
      <c r="RII63" s="332"/>
      <c r="RIJ63" s="332"/>
      <c r="RIS63" s="332"/>
      <c r="RIT63" s="332"/>
      <c r="RJC63" s="332"/>
      <c r="RJD63" s="332"/>
      <c r="RJM63" s="332"/>
      <c r="RJN63" s="332"/>
      <c r="RJW63" s="332"/>
      <c r="RJX63" s="332"/>
      <c r="RKG63" s="332"/>
      <c r="RKH63" s="332"/>
      <c r="RKQ63" s="332"/>
      <c r="RKR63" s="332"/>
      <c r="RLA63" s="332"/>
      <c r="RLB63" s="332"/>
      <c r="RLK63" s="332"/>
      <c r="RLL63" s="332"/>
      <c r="RLU63" s="332"/>
      <c r="RLV63" s="332"/>
      <c r="RME63" s="332"/>
      <c r="RMF63" s="332"/>
      <c r="RMO63" s="332"/>
      <c r="RMP63" s="332"/>
      <c r="RMY63" s="332"/>
      <c r="RMZ63" s="332"/>
      <c r="RNI63" s="332"/>
      <c r="RNJ63" s="332"/>
      <c r="RNS63" s="332"/>
      <c r="RNT63" s="332"/>
      <c r="ROC63" s="332"/>
      <c r="ROD63" s="332"/>
      <c r="ROM63" s="332"/>
      <c r="RON63" s="332"/>
      <c r="ROW63" s="332"/>
      <c r="ROX63" s="332"/>
      <c r="RPG63" s="332"/>
      <c r="RPH63" s="332"/>
      <c r="RPQ63" s="332"/>
      <c r="RPR63" s="332"/>
      <c r="RQA63" s="332"/>
      <c r="RQB63" s="332"/>
      <c r="RQK63" s="332"/>
      <c r="RQL63" s="332"/>
      <c r="RQU63" s="332"/>
      <c r="RQV63" s="332"/>
      <c r="RRE63" s="332"/>
      <c r="RRF63" s="332"/>
      <c r="RRO63" s="332"/>
      <c r="RRP63" s="332"/>
      <c r="RRY63" s="332"/>
      <c r="RRZ63" s="332"/>
      <c r="RSI63" s="332"/>
      <c r="RSJ63" s="332"/>
      <c r="RSS63" s="332"/>
      <c r="RST63" s="332"/>
      <c r="RTC63" s="332"/>
      <c r="RTD63" s="332"/>
      <c r="RTM63" s="332"/>
      <c r="RTN63" s="332"/>
      <c r="RTW63" s="332"/>
      <c r="RTX63" s="332"/>
      <c r="RUG63" s="332"/>
      <c r="RUH63" s="332"/>
      <c r="RUQ63" s="332"/>
      <c r="RUR63" s="332"/>
      <c r="RVA63" s="332"/>
      <c r="RVB63" s="332"/>
      <c r="RVK63" s="332"/>
      <c r="RVL63" s="332"/>
      <c r="RVU63" s="332"/>
      <c r="RVV63" s="332"/>
      <c r="RWE63" s="332"/>
      <c r="RWF63" s="332"/>
      <c r="RWO63" s="332"/>
      <c r="RWP63" s="332"/>
      <c r="RWY63" s="332"/>
      <c r="RWZ63" s="332"/>
      <c r="RXI63" s="332"/>
      <c r="RXJ63" s="332"/>
      <c r="RXS63" s="332"/>
      <c r="RXT63" s="332"/>
      <c r="RYC63" s="332"/>
      <c r="RYD63" s="332"/>
      <c r="RYM63" s="332"/>
      <c r="RYN63" s="332"/>
      <c r="RYW63" s="332"/>
      <c r="RYX63" s="332"/>
      <c r="RZG63" s="332"/>
      <c r="RZH63" s="332"/>
      <c r="RZQ63" s="332"/>
      <c r="RZR63" s="332"/>
      <c r="SAA63" s="332"/>
      <c r="SAB63" s="332"/>
      <c r="SAK63" s="332"/>
      <c r="SAL63" s="332"/>
      <c r="SAU63" s="332"/>
      <c r="SAV63" s="332"/>
      <c r="SBE63" s="332"/>
      <c r="SBF63" s="332"/>
      <c r="SBO63" s="332"/>
      <c r="SBP63" s="332"/>
      <c r="SBY63" s="332"/>
      <c r="SBZ63" s="332"/>
      <c r="SCI63" s="332"/>
      <c r="SCJ63" s="332"/>
      <c r="SCS63" s="332"/>
      <c r="SCT63" s="332"/>
      <c r="SDC63" s="332"/>
      <c r="SDD63" s="332"/>
      <c r="SDM63" s="332"/>
      <c r="SDN63" s="332"/>
      <c r="SDW63" s="332"/>
      <c r="SDX63" s="332"/>
      <c r="SEG63" s="332"/>
      <c r="SEH63" s="332"/>
      <c r="SEQ63" s="332"/>
      <c r="SER63" s="332"/>
      <c r="SFA63" s="332"/>
      <c r="SFB63" s="332"/>
      <c r="SFK63" s="332"/>
      <c r="SFL63" s="332"/>
      <c r="SFU63" s="332"/>
      <c r="SFV63" s="332"/>
      <c r="SGE63" s="332"/>
      <c r="SGF63" s="332"/>
      <c r="SGO63" s="332"/>
      <c r="SGP63" s="332"/>
      <c r="SGY63" s="332"/>
      <c r="SGZ63" s="332"/>
      <c r="SHI63" s="332"/>
      <c r="SHJ63" s="332"/>
      <c r="SHS63" s="332"/>
      <c r="SHT63" s="332"/>
      <c r="SIC63" s="332"/>
      <c r="SID63" s="332"/>
      <c r="SIM63" s="332"/>
      <c r="SIN63" s="332"/>
      <c r="SIW63" s="332"/>
      <c r="SIX63" s="332"/>
      <c r="SJG63" s="332"/>
      <c r="SJH63" s="332"/>
      <c r="SJQ63" s="332"/>
      <c r="SJR63" s="332"/>
      <c r="SKA63" s="332"/>
      <c r="SKB63" s="332"/>
      <c r="SKK63" s="332"/>
      <c r="SKL63" s="332"/>
      <c r="SKU63" s="332"/>
      <c r="SKV63" s="332"/>
      <c r="SLE63" s="332"/>
      <c r="SLF63" s="332"/>
      <c r="SLO63" s="332"/>
      <c r="SLP63" s="332"/>
      <c r="SLY63" s="332"/>
      <c r="SLZ63" s="332"/>
      <c r="SMI63" s="332"/>
      <c r="SMJ63" s="332"/>
      <c r="SMS63" s="332"/>
      <c r="SMT63" s="332"/>
      <c r="SNC63" s="332"/>
      <c r="SND63" s="332"/>
      <c r="SNM63" s="332"/>
      <c r="SNN63" s="332"/>
      <c r="SNW63" s="332"/>
      <c r="SNX63" s="332"/>
      <c r="SOG63" s="332"/>
      <c r="SOH63" s="332"/>
      <c r="SOQ63" s="332"/>
      <c r="SOR63" s="332"/>
      <c r="SPA63" s="332"/>
      <c r="SPB63" s="332"/>
      <c r="SPK63" s="332"/>
      <c r="SPL63" s="332"/>
      <c r="SPU63" s="332"/>
      <c r="SPV63" s="332"/>
      <c r="SQE63" s="332"/>
      <c r="SQF63" s="332"/>
      <c r="SQO63" s="332"/>
      <c r="SQP63" s="332"/>
      <c r="SQY63" s="332"/>
      <c r="SQZ63" s="332"/>
      <c r="SRI63" s="332"/>
      <c r="SRJ63" s="332"/>
      <c r="SRS63" s="332"/>
      <c r="SRT63" s="332"/>
      <c r="SSC63" s="332"/>
      <c r="SSD63" s="332"/>
      <c r="SSM63" s="332"/>
      <c r="SSN63" s="332"/>
      <c r="SSW63" s="332"/>
      <c r="SSX63" s="332"/>
      <c r="STG63" s="332"/>
      <c r="STH63" s="332"/>
      <c r="STQ63" s="332"/>
      <c r="STR63" s="332"/>
      <c r="SUA63" s="332"/>
      <c r="SUB63" s="332"/>
      <c r="SUK63" s="332"/>
      <c r="SUL63" s="332"/>
      <c r="SUU63" s="332"/>
      <c r="SUV63" s="332"/>
      <c r="SVE63" s="332"/>
      <c r="SVF63" s="332"/>
      <c r="SVO63" s="332"/>
      <c r="SVP63" s="332"/>
      <c r="SVY63" s="332"/>
      <c r="SVZ63" s="332"/>
      <c r="SWI63" s="332"/>
      <c r="SWJ63" s="332"/>
      <c r="SWS63" s="332"/>
      <c r="SWT63" s="332"/>
      <c r="SXC63" s="332"/>
      <c r="SXD63" s="332"/>
      <c r="SXM63" s="332"/>
      <c r="SXN63" s="332"/>
      <c r="SXW63" s="332"/>
      <c r="SXX63" s="332"/>
      <c r="SYG63" s="332"/>
      <c r="SYH63" s="332"/>
      <c r="SYQ63" s="332"/>
      <c r="SYR63" s="332"/>
      <c r="SZA63" s="332"/>
      <c r="SZB63" s="332"/>
      <c r="SZK63" s="332"/>
      <c r="SZL63" s="332"/>
      <c r="SZU63" s="332"/>
      <c r="SZV63" s="332"/>
      <c r="TAE63" s="332"/>
      <c r="TAF63" s="332"/>
      <c r="TAO63" s="332"/>
      <c r="TAP63" s="332"/>
      <c r="TAY63" s="332"/>
      <c r="TAZ63" s="332"/>
      <c r="TBI63" s="332"/>
      <c r="TBJ63" s="332"/>
      <c r="TBS63" s="332"/>
      <c r="TBT63" s="332"/>
      <c r="TCC63" s="332"/>
      <c r="TCD63" s="332"/>
      <c r="TCM63" s="332"/>
      <c r="TCN63" s="332"/>
      <c r="TCW63" s="332"/>
      <c r="TCX63" s="332"/>
      <c r="TDG63" s="332"/>
      <c r="TDH63" s="332"/>
      <c r="TDQ63" s="332"/>
      <c r="TDR63" s="332"/>
      <c r="TEA63" s="332"/>
      <c r="TEB63" s="332"/>
      <c r="TEK63" s="332"/>
      <c r="TEL63" s="332"/>
      <c r="TEU63" s="332"/>
      <c r="TEV63" s="332"/>
      <c r="TFE63" s="332"/>
      <c r="TFF63" s="332"/>
      <c r="TFO63" s="332"/>
      <c r="TFP63" s="332"/>
      <c r="TFY63" s="332"/>
      <c r="TFZ63" s="332"/>
      <c r="TGI63" s="332"/>
      <c r="TGJ63" s="332"/>
      <c r="TGS63" s="332"/>
      <c r="TGT63" s="332"/>
      <c r="THC63" s="332"/>
      <c r="THD63" s="332"/>
      <c r="THM63" s="332"/>
      <c r="THN63" s="332"/>
      <c r="THW63" s="332"/>
      <c r="THX63" s="332"/>
      <c r="TIG63" s="332"/>
      <c r="TIH63" s="332"/>
      <c r="TIQ63" s="332"/>
      <c r="TIR63" s="332"/>
      <c r="TJA63" s="332"/>
      <c r="TJB63" s="332"/>
      <c r="TJK63" s="332"/>
      <c r="TJL63" s="332"/>
      <c r="TJU63" s="332"/>
      <c r="TJV63" s="332"/>
      <c r="TKE63" s="332"/>
      <c r="TKF63" s="332"/>
      <c r="TKO63" s="332"/>
      <c r="TKP63" s="332"/>
      <c r="TKY63" s="332"/>
      <c r="TKZ63" s="332"/>
      <c r="TLI63" s="332"/>
      <c r="TLJ63" s="332"/>
      <c r="TLS63" s="332"/>
      <c r="TLT63" s="332"/>
      <c r="TMC63" s="332"/>
      <c r="TMD63" s="332"/>
      <c r="TMM63" s="332"/>
      <c r="TMN63" s="332"/>
      <c r="TMW63" s="332"/>
      <c r="TMX63" s="332"/>
      <c r="TNG63" s="332"/>
      <c r="TNH63" s="332"/>
      <c r="TNQ63" s="332"/>
      <c r="TNR63" s="332"/>
      <c r="TOA63" s="332"/>
      <c r="TOB63" s="332"/>
      <c r="TOK63" s="332"/>
      <c r="TOL63" s="332"/>
      <c r="TOU63" s="332"/>
      <c r="TOV63" s="332"/>
      <c r="TPE63" s="332"/>
      <c r="TPF63" s="332"/>
      <c r="TPO63" s="332"/>
      <c r="TPP63" s="332"/>
      <c r="TPY63" s="332"/>
      <c r="TPZ63" s="332"/>
      <c r="TQI63" s="332"/>
      <c r="TQJ63" s="332"/>
      <c r="TQS63" s="332"/>
      <c r="TQT63" s="332"/>
      <c r="TRC63" s="332"/>
      <c r="TRD63" s="332"/>
      <c r="TRM63" s="332"/>
      <c r="TRN63" s="332"/>
      <c r="TRW63" s="332"/>
      <c r="TRX63" s="332"/>
      <c r="TSG63" s="332"/>
      <c r="TSH63" s="332"/>
      <c r="TSQ63" s="332"/>
      <c r="TSR63" s="332"/>
      <c r="TTA63" s="332"/>
      <c r="TTB63" s="332"/>
      <c r="TTK63" s="332"/>
      <c r="TTL63" s="332"/>
      <c r="TTU63" s="332"/>
      <c r="TTV63" s="332"/>
      <c r="TUE63" s="332"/>
      <c r="TUF63" s="332"/>
      <c r="TUO63" s="332"/>
      <c r="TUP63" s="332"/>
      <c r="TUY63" s="332"/>
      <c r="TUZ63" s="332"/>
      <c r="TVI63" s="332"/>
      <c r="TVJ63" s="332"/>
      <c r="TVS63" s="332"/>
      <c r="TVT63" s="332"/>
      <c r="TWC63" s="332"/>
      <c r="TWD63" s="332"/>
      <c r="TWM63" s="332"/>
      <c r="TWN63" s="332"/>
      <c r="TWW63" s="332"/>
      <c r="TWX63" s="332"/>
      <c r="TXG63" s="332"/>
      <c r="TXH63" s="332"/>
      <c r="TXQ63" s="332"/>
      <c r="TXR63" s="332"/>
      <c r="TYA63" s="332"/>
      <c r="TYB63" s="332"/>
      <c r="TYK63" s="332"/>
      <c r="TYL63" s="332"/>
      <c r="TYU63" s="332"/>
      <c r="TYV63" s="332"/>
      <c r="TZE63" s="332"/>
      <c r="TZF63" s="332"/>
      <c r="TZO63" s="332"/>
      <c r="TZP63" s="332"/>
      <c r="TZY63" s="332"/>
      <c r="TZZ63" s="332"/>
      <c r="UAI63" s="332"/>
      <c r="UAJ63" s="332"/>
      <c r="UAS63" s="332"/>
      <c r="UAT63" s="332"/>
      <c r="UBC63" s="332"/>
      <c r="UBD63" s="332"/>
      <c r="UBM63" s="332"/>
      <c r="UBN63" s="332"/>
      <c r="UBW63" s="332"/>
      <c r="UBX63" s="332"/>
      <c r="UCG63" s="332"/>
      <c r="UCH63" s="332"/>
      <c r="UCQ63" s="332"/>
      <c r="UCR63" s="332"/>
      <c r="UDA63" s="332"/>
      <c r="UDB63" s="332"/>
      <c r="UDK63" s="332"/>
      <c r="UDL63" s="332"/>
      <c r="UDU63" s="332"/>
      <c r="UDV63" s="332"/>
      <c r="UEE63" s="332"/>
      <c r="UEF63" s="332"/>
      <c r="UEO63" s="332"/>
      <c r="UEP63" s="332"/>
      <c r="UEY63" s="332"/>
      <c r="UEZ63" s="332"/>
      <c r="UFI63" s="332"/>
      <c r="UFJ63" s="332"/>
      <c r="UFS63" s="332"/>
      <c r="UFT63" s="332"/>
      <c r="UGC63" s="332"/>
      <c r="UGD63" s="332"/>
      <c r="UGM63" s="332"/>
      <c r="UGN63" s="332"/>
      <c r="UGW63" s="332"/>
      <c r="UGX63" s="332"/>
      <c r="UHG63" s="332"/>
      <c r="UHH63" s="332"/>
      <c r="UHQ63" s="332"/>
      <c r="UHR63" s="332"/>
      <c r="UIA63" s="332"/>
      <c r="UIB63" s="332"/>
      <c r="UIK63" s="332"/>
      <c r="UIL63" s="332"/>
      <c r="UIU63" s="332"/>
      <c r="UIV63" s="332"/>
      <c r="UJE63" s="332"/>
      <c r="UJF63" s="332"/>
      <c r="UJO63" s="332"/>
      <c r="UJP63" s="332"/>
      <c r="UJY63" s="332"/>
      <c r="UJZ63" s="332"/>
      <c r="UKI63" s="332"/>
      <c r="UKJ63" s="332"/>
      <c r="UKS63" s="332"/>
      <c r="UKT63" s="332"/>
      <c r="ULC63" s="332"/>
      <c r="ULD63" s="332"/>
      <c r="ULM63" s="332"/>
      <c r="ULN63" s="332"/>
      <c r="ULW63" s="332"/>
      <c r="ULX63" s="332"/>
      <c r="UMG63" s="332"/>
      <c r="UMH63" s="332"/>
      <c r="UMQ63" s="332"/>
      <c r="UMR63" s="332"/>
      <c r="UNA63" s="332"/>
      <c r="UNB63" s="332"/>
      <c r="UNK63" s="332"/>
      <c r="UNL63" s="332"/>
      <c r="UNU63" s="332"/>
      <c r="UNV63" s="332"/>
      <c r="UOE63" s="332"/>
      <c r="UOF63" s="332"/>
      <c r="UOO63" s="332"/>
      <c r="UOP63" s="332"/>
      <c r="UOY63" s="332"/>
      <c r="UOZ63" s="332"/>
      <c r="UPI63" s="332"/>
      <c r="UPJ63" s="332"/>
      <c r="UPS63" s="332"/>
      <c r="UPT63" s="332"/>
      <c r="UQC63" s="332"/>
      <c r="UQD63" s="332"/>
      <c r="UQM63" s="332"/>
      <c r="UQN63" s="332"/>
      <c r="UQW63" s="332"/>
      <c r="UQX63" s="332"/>
      <c r="URG63" s="332"/>
      <c r="URH63" s="332"/>
      <c r="URQ63" s="332"/>
      <c r="URR63" s="332"/>
      <c r="USA63" s="332"/>
      <c r="USB63" s="332"/>
      <c r="USK63" s="332"/>
      <c r="USL63" s="332"/>
      <c r="USU63" s="332"/>
      <c r="USV63" s="332"/>
      <c r="UTE63" s="332"/>
      <c r="UTF63" s="332"/>
      <c r="UTO63" s="332"/>
      <c r="UTP63" s="332"/>
      <c r="UTY63" s="332"/>
      <c r="UTZ63" s="332"/>
      <c r="UUI63" s="332"/>
      <c r="UUJ63" s="332"/>
      <c r="UUS63" s="332"/>
      <c r="UUT63" s="332"/>
      <c r="UVC63" s="332"/>
      <c r="UVD63" s="332"/>
      <c r="UVM63" s="332"/>
      <c r="UVN63" s="332"/>
      <c r="UVW63" s="332"/>
      <c r="UVX63" s="332"/>
      <c r="UWG63" s="332"/>
      <c r="UWH63" s="332"/>
      <c r="UWQ63" s="332"/>
      <c r="UWR63" s="332"/>
      <c r="UXA63" s="332"/>
      <c r="UXB63" s="332"/>
      <c r="UXK63" s="332"/>
      <c r="UXL63" s="332"/>
      <c r="UXU63" s="332"/>
      <c r="UXV63" s="332"/>
      <c r="UYE63" s="332"/>
      <c r="UYF63" s="332"/>
      <c r="UYO63" s="332"/>
      <c r="UYP63" s="332"/>
      <c r="UYY63" s="332"/>
      <c r="UYZ63" s="332"/>
      <c r="UZI63" s="332"/>
      <c r="UZJ63" s="332"/>
      <c r="UZS63" s="332"/>
      <c r="UZT63" s="332"/>
      <c r="VAC63" s="332"/>
      <c r="VAD63" s="332"/>
      <c r="VAM63" s="332"/>
      <c r="VAN63" s="332"/>
      <c r="VAW63" s="332"/>
      <c r="VAX63" s="332"/>
      <c r="VBG63" s="332"/>
      <c r="VBH63" s="332"/>
      <c r="VBQ63" s="332"/>
      <c r="VBR63" s="332"/>
      <c r="VCA63" s="332"/>
      <c r="VCB63" s="332"/>
      <c r="VCK63" s="332"/>
      <c r="VCL63" s="332"/>
      <c r="VCU63" s="332"/>
      <c r="VCV63" s="332"/>
      <c r="VDE63" s="332"/>
      <c r="VDF63" s="332"/>
      <c r="VDO63" s="332"/>
      <c r="VDP63" s="332"/>
      <c r="VDY63" s="332"/>
      <c r="VDZ63" s="332"/>
      <c r="VEI63" s="332"/>
      <c r="VEJ63" s="332"/>
      <c r="VES63" s="332"/>
      <c r="VET63" s="332"/>
      <c r="VFC63" s="332"/>
      <c r="VFD63" s="332"/>
      <c r="VFM63" s="332"/>
      <c r="VFN63" s="332"/>
      <c r="VFW63" s="332"/>
      <c r="VFX63" s="332"/>
      <c r="VGG63" s="332"/>
      <c r="VGH63" s="332"/>
      <c r="VGQ63" s="332"/>
      <c r="VGR63" s="332"/>
      <c r="VHA63" s="332"/>
      <c r="VHB63" s="332"/>
      <c r="VHK63" s="332"/>
      <c r="VHL63" s="332"/>
      <c r="VHU63" s="332"/>
      <c r="VHV63" s="332"/>
      <c r="VIE63" s="332"/>
      <c r="VIF63" s="332"/>
      <c r="VIO63" s="332"/>
      <c r="VIP63" s="332"/>
      <c r="VIY63" s="332"/>
      <c r="VIZ63" s="332"/>
      <c r="VJI63" s="332"/>
      <c r="VJJ63" s="332"/>
      <c r="VJS63" s="332"/>
      <c r="VJT63" s="332"/>
      <c r="VKC63" s="332"/>
      <c r="VKD63" s="332"/>
      <c r="VKM63" s="332"/>
      <c r="VKN63" s="332"/>
      <c r="VKW63" s="332"/>
      <c r="VKX63" s="332"/>
      <c r="VLG63" s="332"/>
      <c r="VLH63" s="332"/>
      <c r="VLQ63" s="332"/>
      <c r="VLR63" s="332"/>
      <c r="VMA63" s="332"/>
      <c r="VMB63" s="332"/>
      <c r="VMK63" s="332"/>
      <c r="VML63" s="332"/>
      <c r="VMU63" s="332"/>
      <c r="VMV63" s="332"/>
      <c r="VNE63" s="332"/>
      <c r="VNF63" s="332"/>
      <c r="VNO63" s="332"/>
      <c r="VNP63" s="332"/>
      <c r="VNY63" s="332"/>
      <c r="VNZ63" s="332"/>
      <c r="VOI63" s="332"/>
      <c r="VOJ63" s="332"/>
      <c r="VOS63" s="332"/>
      <c r="VOT63" s="332"/>
      <c r="VPC63" s="332"/>
      <c r="VPD63" s="332"/>
      <c r="VPM63" s="332"/>
      <c r="VPN63" s="332"/>
      <c r="VPW63" s="332"/>
      <c r="VPX63" s="332"/>
      <c r="VQG63" s="332"/>
      <c r="VQH63" s="332"/>
      <c r="VQQ63" s="332"/>
      <c r="VQR63" s="332"/>
      <c r="VRA63" s="332"/>
      <c r="VRB63" s="332"/>
      <c r="VRK63" s="332"/>
      <c r="VRL63" s="332"/>
      <c r="VRU63" s="332"/>
      <c r="VRV63" s="332"/>
      <c r="VSE63" s="332"/>
      <c r="VSF63" s="332"/>
      <c r="VSO63" s="332"/>
      <c r="VSP63" s="332"/>
      <c r="VSY63" s="332"/>
      <c r="VSZ63" s="332"/>
      <c r="VTI63" s="332"/>
      <c r="VTJ63" s="332"/>
      <c r="VTS63" s="332"/>
      <c r="VTT63" s="332"/>
      <c r="VUC63" s="332"/>
      <c r="VUD63" s="332"/>
      <c r="VUM63" s="332"/>
      <c r="VUN63" s="332"/>
      <c r="VUW63" s="332"/>
      <c r="VUX63" s="332"/>
      <c r="VVG63" s="332"/>
      <c r="VVH63" s="332"/>
      <c r="VVQ63" s="332"/>
      <c r="VVR63" s="332"/>
      <c r="VWA63" s="332"/>
      <c r="VWB63" s="332"/>
      <c r="VWK63" s="332"/>
      <c r="VWL63" s="332"/>
      <c r="VWU63" s="332"/>
      <c r="VWV63" s="332"/>
      <c r="VXE63" s="332"/>
      <c r="VXF63" s="332"/>
      <c r="VXO63" s="332"/>
      <c r="VXP63" s="332"/>
      <c r="VXY63" s="332"/>
      <c r="VXZ63" s="332"/>
      <c r="VYI63" s="332"/>
      <c r="VYJ63" s="332"/>
      <c r="VYS63" s="332"/>
      <c r="VYT63" s="332"/>
      <c r="VZC63" s="332"/>
      <c r="VZD63" s="332"/>
      <c r="VZM63" s="332"/>
      <c r="VZN63" s="332"/>
      <c r="VZW63" s="332"/>
      <c r="VZX63" s="332"/>
      <c r="WAG63" s="332"/>
      <c r="WAH63" s="332"/>
      <c r="WAQ63" s="332"/>
      <c r="WAR63" s="332"/>
      <c r="WBA63" s="332"/>
      <c r="WBB63" s="332"/>
      <c r="WBK63" s="332"/>
      <c r="WBL63" s="332"/>
      <c r="WBU63" s="332"/>
      <c r="WBV63" s="332"/>
      <c r="WCE63" s="332"/>
      <c r="WCF63" s="332"/>
      <c r="WCO63" s="332"/>
      <c r="WCP63" s="332"/>
      <c r="WCY63" s="332"/>
      <c r="WCZ63" s="332"/>
      <c r="WDI63" s="332"/>
      <c r="WDJ63" s="332"/>
      <c r="WDS63" s="332"/>
      <c r="WDT63" s="332"/>
      <c r="WEC63" s="332"/>
      <c r="WED63" s="332"/>
      <c r="WEM63" s="332"/>
      <c r="WEN63" s="332"/>
      <c r="WEW63" s="332"/>
      <c r="WEX63" s="332"/>
      <c r="WFG63" s="332"/>
      <c r="WFH63" s="332"/>
      <c r="WFQ63" s="332"/>
      <c r="WFR63" s="332"/>
      <c r="WGA63" s="332"/>
      <c r="WGB63" s="332"/>
      <c r="WGK63" s="332"/>
      <c r="WGL63" s="332"/>
      <c r="WGU63" s="332"/>
      <c r="WGV63" s="332"/>
      <c r="WHE63" s="332"/>
      <c r="WHF63" s="332"/>
      <c r="WHO63" s="332"/>
      <c r="WHP63" s="332"/>
      <c r="WHY63" s="332"/>
      <c r="WHZ63" s="332"/>
      <c r="WII63" s="332"/>
      <c r="WIJ63" s="332"/>
      <c r="WIS63" s="332"/>
      <c r="WIT63" s="332"/>
      <c r="WJC63" s="332"/>
      <c r="WJD63" s="332"/>
      <c r="WJM63" s="332"/>
      <c r="WJN63" s="332"/>
      <c r="WJW63" s="332"/>
      <c r="WJX63" s="332"/>
      <c r="WKG63" s="332"/>
      <c r="WKH63" s="332"/>
      <c r="WKQ63" s="332"/>
      <c r="WKR63" s="332"/>
      <c r="WLA63" s="332"/>
      <c r="WLB63" s="332"/>
      <c r="WLK63" s="332"/>
      <c r="WLL63" s="332"/>
      <c r="WLU63" s="332"/>
      <c r="WLV63" s="332"/>
      <c r="WME63" s="332"/>
      <c r="WMF63" s="332"/>
      <c r="WMO63" s="332"/>
      <c r="WMP63" s="332"/>
      <c r="WMY63" s="332"/>
      <c r="WMZ63" s="332"/>
      <c r="WNI63" s="332"/>
      <c r="WNJ63" s="332"/>
      <c r="WNS63" s="332"/>
      <c r="WNT63" s="332"/>
      <c r="WOC63" s="332"/>
      <c r="WOD63" s="332"/>
      <c r="WOM63" s="332"/>
      <c r="WON63" s="332"/>
      <c r="WOW63" s="332"/>
      <c r="WOX63" s="332"/>
      <c r="WPG63" s="332"/>
      <c r="WPH63" s="332"/>
      <c r="WPQ63" s="332"/>
      <c r="WPR63" s="332"/>
      <c r="WQA63" s="332"/>
      <c r="WQB63" s="332"/>
      <c r="WQK63" s="332"/>
      <c r="WQL63" s="332"/>
      <c r="WQU63" s="332"/>
      <c r="WQV63" s="332"/>
      <c r="WRE63" s="332"/>
      <c r="WRF63" s="332"/>
      <c r="WRO63" s="332"/>
      <c r="WRP63" s="332"/>
      <c r="WRY63" s="332"/>
      <c r="WRZ63" s="332"/>
      <c r="WSI63" s="332"/>
      <c r="WSJ63" s="332"/>
      <c r="WSS63" s="332"/>
      <c r="WST63" s="332"/>
      <c r="WTC63" s="332"/>
      <c r="WTD63" s="332"/>
      <c r="WTM63" s="332"/>
      <c r="WTN63" s="332"/>
      <c r="WTW63" s="332"/>
      <c r="WTX63" s="332"/>
      <c r="WUG63" s="332"/>
      <c r="WUH63" s="332"/>
      <c r="WUQ63" s="332"/>
      <c r="WUR63" s="332"/>
      <c r="WVA63" s="332"/>
      <c r="WVB63" s="332"/>
      <c r="WVK63" s="332"/>
      <c r="WVL63" s="332"/>
      <c r="WVU63" s="332"/>
      <c r="WVV63" s="332"/>
      <c r="WWE63" s="332"/>
      <c r="WWF63" s="332"/>
      <c r="WWO63" s="332"/>
      <c r="WWP63" s="332"/>
      <c r="WWY63" s="332"/>
      <c r="WWZ63" s="332"/>
      <c r="WXI63" s="332"/>
      <c r="WXJ63" s="332"/>
      <c r="WXS63" s="332"/>
      <c r="WXT63" s="332"/>
      <c r="WYC63" s="332"/>
      <c r="WYD63" s="332"/>
      <c r="WYM63" s="332"/>
      <c r="WYN63" s="332"/>
      <c r="WYW63" s="332"/>
      <c r="WYX63" s="332"/>
      <c r="WZG63" s="332"/>
      <c r="WZH63" s="332"/>
      <c r="WZQ63" s="332"/>
      <c r="WZR63" s="332"/>
      <c r="XAA63" s="332"/>
      <c r="XAB63" s="332"/>
      <c r="XAK63" s="332"/>
      <c r="XAL63" s="332"/>
      <c r="XAU63" s="332"/>
      <c r="XAV63" s="332"/>
      <c r="XBE63" s="332"/>
      <c r="XBF63" s="332"/>
      <c r="XBO63" s="332"/>
      <c r="XBP63" s="332"/>
      <c r="XBY63" s="332"/>
      <c r="XBZ63" s="332"/>
      <c r="XCI63" s="332"/>
      <c r="XCJ63" s="332"/>
      <c r="XCS63" s="332"/>
      <c r="XCT63" s="332"/>
      <c r="XDC63" s="332"/>
      <c r="XDD63" s="332"/>
      <c r="XDM63" s="332"/>
      <c r="XDN63" s="332"/>
      <c r="XDW63" s="332"/>
      <c r="XDX63" s="332"/>
      <c r="XEG63" s="332"/>
      <c r="XEH63" s="332"/>
      <c r="XEQ63" s="332"/>
      <c r="XER63" s="332"/>
      <c r="XFA63" s="332"/>
      <c r="XFB63" s="332"/>
    </row>
    <row r="64" spans="1:1022 1031:2042 2051:3072 3081:4092 4101:5112 5121:6142 6151:7162 7171:8192 8201:9212 9221:10232 10241:11262 11271:12282 12291:13312 13321:14332 14341:15352 15361:16382" ht="39.75" customHeight="1" x14ac:dyDescent="0.2">
      <c r="A64" s="1224" t="s">
        <v>4</v>
      </c>
      <c r="B64" s="1205" t="s">
        <v>26</v>
      </c>
      <c r="C64" s="1227" t="s">
        <v>326</v>
      </c>
      <c r="D64" s="1228"/>
      <c r="E64" s="1229" t="s">
        <v>395</v>
      </c>
      <c r="F64" s="1209" t="s">
        <v>368</v>
      </c>
      <c r="G64" s="1205" t="s">
        <v>246</v>
      </c>
      <c r="H64" s="1205"/>
      <c r="I64" s="1206"/>
      <c r="J64" s="401" t="s">
        <v>65</v>
      </c>
    </row>
    <row r="65" spans="1:11" ht="52.5" customHeight="1" thickBot="1" x14ac:dyDescent="0.25">
      <c r="A65" s="1225"/>
      <c r="B65" s="1226"/>
      <c r="C65" s="364" t="s">
        <v>332</v>
      </c>
      <c r="D65" s="364" t="s">
        <v>366</v>
      </c>
      <c r="E65" s="1230"/>
      <c r="F65" s="1210"/>
      <c r="G65" s="361" t="s">
        <v>151</v>
      </c>
      <c r="H65" s="801" t="s">
        <v>417</v>
      </c>
      <c r="I65" s="339" t="s">
        <v>12</v>
      </c>
      <c r="J65" s="402" t="s">
        <v>66</v>
      </c>
    </row>
    <row r="66" spans="1:11" ht="27.95" customHeight="1" x14ac:dyDescent="0.2">
      <c r="A66" s="814">
        <v>1</v>
      </c>
      <c r="B66" s="308" t="e">
        <f>'1 g }'!I8</f>
        <v>#N/A</v>
      </c>
      <c r="C66" s="802" t="str">
        <f>'DATOS } '!B37</f>
        <v>1 g</v>
      </c>
      <c r="D66" s="340" t="e">
        <f>'1 g }'!F74</f>
        <v>#N/A</v>
      </c>
      <c r="E66" s="807">
        <f>'DATOS } '!W82</f>
        <v>0.3</v>
      </c>
      <c r="F66" s="807">
        <f>'DATOS } '!X82</f>
        <v>1</v>
      </c>
      <c r="G66" s="341" t="e">
        <f>'1 g }'!C50</f>
        <v>#DIV/0!</v>
      </c>
      <c r="H66" s="341" t="e">
        <f>'1 g }'!D50</f>
        <v>#DIV/0!</v>
      </c>
      <c r="I66" s="342" t="e">
        <f>'1 g }'!E50</f>
        <v>#DIV/0!</v>
      </c>
      <c r="J66" s="268" t="e">
        <f>IF(ABS(D66)+E66&gt;=((F66)),"NO","SI")</f>
        <v>#N/A</v>
      </c>
    </row>
    <row r="67" spans="1:11" ht="27.95" customHeight="1" x14ac:dyDescent="0.2">
      <c r="A67" s="815">
        <v>2</v>
      </c>
      <c r="B67" s="309" t="e">
        <f>'2 g }'!I8</f>
        <v>#N/A</v>
      </c>
      <c r="C67" s="803" t="str">
        <f>'DATOS } '!B38</f>
        <v>2 g</v>
      </c>
      <c r="D67" s="340" t="e">
        <f>'2 g }'!F74</f>
        <v>#N/A</v>
      </c>
      <c r="E67" s="807">
        <f>'DATOS } '!W83</f>
        <v>0.4</v>
      </c>
      <c r="F67" s="807">
        <f>'DATOS } '!X83</f>
        <v>1.2</v>
      </c>
      <c r="G67" s="343" t="e">
        <f>'2 g }'!C50</f>
        <v>#DIV/0!</v>
      </c>
      <c r="H67" s="343" t="e">
        <f>'2 g }'!D50</f>
        <v>#DIV/0!</v>
      </c>
      <c r="I67" s="344" t="e">
        <f>'2 g }'!E50</f>
        <v>#DIV/0!</v>
      </c>
      <c r="J67" s="261" t="e">
        <f t="shared" ref="J67:J82" si="0">IF(ABS(D67)+E67&gt;=((F67)),"NO","SI")</f>
        <v>#N/A</v>
      </c>
    </row>
    <row r="68" spans="1:11" ht="27.95" customHeight="1" x14ac:dyDescent="0.2">
      <c r="A68" s="815">
        <v>3</v>
      </c>
      <c r="B68" s="309" t="e">
        <f>'2 g+ }'!I8</f>
        <v>#N/A</v>
      </c>
      <c r="C68" s="803" t="str">
        <f>'DATOS } '!B38</f>
        <v>2 g</v>
      </c>
      <c r="D68" s="340" t="e">
        <f>'2 g+ }'!F74</f>
        <v>#N/A</v>
      </c>
      <c r="E68" s="807">
        <f>'DATOS } '!W84</f>
        <v>0.4</v>
      </c>
      <c r="F68" s="807">
        <f>'DATOS } '!X84</f>
        <v>1.2</v>
      </c>
      <c r="G68" s="343" t="e">
        <f>'2 g+ }'!C50</f>
        <v>#DIV/0!</v>
      </c>
      <c r="H68" s="343" t="e">
        <f>'2 g+ }'!D50</f>
        <v>#DIV/0!</v>
      </c>
      <c r="I68" s="344" t="e">
        <f>'2 g+ }'!E50</f>
        <v>#DIV/0!</v>
      </c>
      <c r="J68" s="261" t="e">
        <f t="shared" si="0"/>
        <v>#N/A</v>
      </c>
    </row>
    <row r="69" spans="1:11" ht="27.95" customHeight="1" x14ac:dyDescent="0.2">
      <c r="A69" s="815">
        <v>4</v>
      </c>
      <c r="B69" s="309" t="e">
        <f>'5 g }'!I8</f>
        <v>#N/A</v>
      </c>
      <c r="C69" s="803" t="str">
        <f>'DATOS } '!B40</f>
        <v xml:space="preserve">5 g </v>
      </c>
      <c r="D69" s="340" t="e">
        <f>'5 g }'!F74</f>
        <v>#N/A</v>
      </c>
      <c r="E69" s="807">
        <f>'DATOS } '!W85</f>
        <v>0.5</v>
      </c>
      <c r="F69" s="807">
        <f>'DATOS } '!X85</f>
        <v>1.6</v>
      </c>
      <c r="G69" s="343" t="e">
        <f>'5 g }'!C50</f>
        <v>#DIV/0!</v>
      </c>
      <c r="H69" s="343" t="e">
        <f>'5 g }'!D50</f>
        <v>#DIV/0!</v>
      </c>
      <c r="I69" s="344" t="e">
        <f>'5 g }'!E50</f>
        <v>#DIV/0!</v>
      </c>
      <c r="J69" s="261" t="e">
        <f t="shared" si="0"/>
        <v>#N/A</v>
      </c>
    </row>
    <row r="70" spans="1:11" s="345" customFormat="1" ht="27.95" customHeight="1" x14ac:dyDescent="0.2">
      <c r="A70" s="815">
        <v>5</v>
      </c>
      <c r="B70" s="309" t="e">
        <f>'10 g }'!I8</f>
        <v>#N/A</v>
      </c>
      <c r="C70" s="803" t="str">
        <f>'DATOS } '!B41</f>
        <v>10 g</v>
      </c>
      <c r="D70" s="340" t="e">
        <f>'10 g }'!F74</f>
        <v>#N/A</v>
      </c>
      <c r="E70" s="807">
        <f>'DATOS } '!W86</f>
        <v>0.6</v>
      </c>
      <c r="F70" s="807">
        <f>'DATOS } '!X86</f>
        <v>2</v>
      </c>
      <c r="G70" s="343" t="e">
        <f>'10 g }'!C50</f>
        <v>#DIV/0!</v>
      </c>
      <c r="H70" s="343" t="e">
        <f>'10 g }'!D50</f>
        <v>#DIV/0!</v>
      </c>
      <c r="I70" s="344" t="e">
        <f>'10 g }'!E50</f>
        <v>#DIV/0!</v>
      </c>
      <c r="J70" s="261" t="e">
        <f t="shared" si="0"/>
        <v>#N/A</v>
      </c>
      <c r="K70" s="255"/>
    </row>
    <row r="71" spans="1:11" ht="27.95" customHeight="1" x14ac:dyDescent="0.2">
      <c r="A71" s="815">
        <v>6</v>
      </c>
      <c r="B71" s="309" t="e">
        <f>'20 g }'!I8</f>
        <v>#N/A</v>
      </c>
      <c r="C71" s="803" t="str">
        <f>'DATOS } '!B42</f>
        <v>20 g</v>
      </c>
      <c r="D71" s="340" t="e">
        <f>'20 g }'!F74</f>
        <v>#N/A</v>
      </c>
      <c r="E71" s="807">
        <f>'DATOS } '!W87</f>
        <v>0.8</v>
      </c>
      <c r="F71" s="807">
        <f>'DATOS } '!X87</f>
        <v>2.5</v>
      </c>
      <c r="G71" s="343" t="e">
        <f>'20 g }'!C50</f>
        <v>#DIV/0!</v>
      </c>
      <c r="H71" s="343" t="e">
        <f>'20 g }'!D50</f>
        <v>#DIV/0!</v>
      </c>
      <c r="I71" s="344" t="e">
        <f>'20 g }'!E50</f>
        <v>#DIV/0!</v>
      </c>
      <c r="J71" s="261" t="e">
        <f t="shared" si="0"/>
        <v>#N/A</v>
      </c>
    </row>
    <row r="72" spans="1:11" ht="27.95" customHeight="1" x14ac:dyDescent="0.2">
      <c r="A72" s="815">
        <v>7</v>
      </c>
      <c r="B72" s="346" t="e">
        <f>'20 g+ }'!I8</f>
        <v>#N/A</v>
      </c>
      <c r="C72" s="803" t="str">
        <f>'DATOS } '!B42</f>
        <v>20 g</v>
      </c>
      <c r="D72" s="340" t="e">
        <f>'20 g+ }'!F74</f>
        <v>#N/A</v>
      </c>
      <c r="E72" s="807">
        <f>'DATOS } '!W88</f>
        <v>0.8</v>
      </c>
      <c r="F72" s="807">
        <f>'DATOS } '!X88</f>
        <v>2.5</v>
      </c>
      <c r="G72" s="343" t="e">
        <f>'20 g+ }'!C50</f>
        <v>#DIV/0!</v>
      </c>
      <c r="H72" s="343" t="e">
        <f>'20 g+ }'!D50</f>
        <v>#DIV/0!</v>
      </c>
      <c r="I72" s="344" t="e">
        <f>'20 g+ }'!E50</f>
        <v>#DIV/0!</v>
      </c>
      <c r="J72" s="261" t="e">
        <f t="shared" si="0"/>
        <v>#N/A</v>
      </c>
    </row>
    <row r="73" spans="1:11" ht="27.95" customHeight="1" x14ac:dyDescent="0.2">
      <c r="A73" s="815">
        <v>8</v>
      </c>
      <c r="B73" s="309" t="e">
        <f>'50 g }'!I8</f>
        <v>#N/A</v>
      </c>
      <c r="C73" s="803" t="str">
        <f>'DATOS } '!B44</f>
        <v>50 g</v>
      </c>
      <c r="D73" s="340" t="e">
        <f>'50 g }'!F74</f>
        <v>#N/A</v>
      </c>
      <c r="E73" s="807">
        <f>'DATOS } '!W89</f>
        <v>1</v>
      </c>
      <c r="F73" s="807">
        <f>'DATOS } '!X89</f>
        <v>3</v>
      </c>
      <c r="G73" s="343" t="e">
        <f>'50 g }'!C50</f>
        <v>#DIV/0!</v>
      </c>
      <c r="H73" s="343" t="e">
        <f>'50 g }'!D50</f>
        <v>#DIV/0!</v>
      </c>
      <c r="I73" s="344" t="e">
        <f>'50 g }'!E50</f>
        <v>#DIV/0!</v>
      </c>
      <c r="J73" s="261" t="e">
        <f t="shared" si="0"/>
        <v>#N/A</v>
      </c>
    </row>
    <row r="74" spans="1:11" ht="27.95" customHeight="1" x14ac:dyDescent="0.2">
      <c r="A74" s="815">
        <v>9</v>
      </c>
      <c r="B74" s="309" t="e">
        <f>'100 g }'!I8</f>
        <v>#N/A</v>
      </c>
      <c r="C74" s="803" t="str">
        <f>'DATOS } '!B45</f>
        <v>100 g</v>
      </c>
      <c r="D74" s="347" t="e">
        <f>'100 g }'!F74</f>
        <v>#N/A</v>
      </c>
      <c r="E74" s="807">
        <f>'DATOS } '!W90</f>
        <v>1.6</v>
      </c>
      <c r="F74" s="807">
        <f>'DATOS } '!X90</f>
        <v>5</v>
      </c>
      <c r="G74" s="343" t="e">
        <f>'100 g }'!C50</f>
        <v>#DIV/0!</v>
      </c>
      <c r="H74" s="343" t="e">
        <f>'100 g }'!D50</f>
        <v>#DIV/0!</v>
      </c>
      <c r="I74" s="344" t="e">
        <f>'100 g }'!E50</f>
        <v>#DIV/0!</v>
      </c>
      <c r="J74" s="261" t="e">
        <f t="shared" si="0"/>
        <v>#N/A</v>
      </c>
    </row>
    <row r="75" spans="1:11" ht="27.95" customHeight="1" x14ac:dyDescent="0.2">
      <c r="A75" s="815">
        <v>10</v>
      </c>
      <c r="B75" s="309" t="e">
        <f>'200 g }'!I8</f>
        <v>#N/A</v>
      </c>
      <c r="C75" s="803" t="str">
        <f>'DATOS } '!B46</f>
        <v>200 g</v>
      </c>
      <c r="D75" s="340" t="e">
        <f>'200 g }'!F74</f>
        <v>#N/A</v>
      </c>
      <c r="E75" s="807">
        <f>'DATOS } '!W91</f>
        <v>3</v>
      </c>
      <c r="F75" s="808">
        <f>'DATOS } '!X91</f>
        <v>10</v>
      </c>
      <c r="G75" s="343" t="e">
        <f>'200 g }'!C50</f>
        <v>#DIV/0!</v>
      </c>
      <c r="H75" s="343" t="e">
        <f>'200 g }'!D50</f>
        <v>#DIV/0!</v>
      </c>
      <c r="I75" s="344" t="e">
        <f>'200 g }'!E50</f>
        <v>#DIV/0!</v>
      </c>
      <c r="J75" s="261" t="e">
        <f t="shared" si="0"/>
        <v>#N/A</v>
      </c>
    </row>
    <row r="76" spans="1:11" ht="27.95" customHeight="1" x14ac:dyDescent="0.2">
      <c r="A76" s="815">
        <v>11</v>
      </c>
      <c r="B76" s="346" t="e">
        <f>'200 g+ }'!I8</f>
        <v>#N/A</v>
      </c>
      <c r="C76" s="803" t="str">
        <f>'DATOS } '!B46</f>
        <v>200 g</v>
      </c>
      <c r="D76" s="347" t="e">
        <f>'200 g+ }'!F74</f>
        <v>#N/A</v>
      </c>
      <c r="E76" s="807">
        <f>'DATOS } '!W92</f>
        <v>3</v>
      </c>
      <c r="F76" s="808">
        <f>'DATOS } '!X92</f>
        <v>10</v>
      </c>
      <c r="G76" s="343" t="e">
        <f>'200 g+ }'!C50</f>
        <v>#DIV/0!</v>
      </c>
      <c r="H76" s="343" t="e">
        <f>'200 g+ }'!D50</f>
        <v>#DIV/0!</v>
      </c>
      <c r="I76" s="344" t="e">
        <f>'200 g+ }'!E50</f>
        <v>#DIV/0!</v>
      </c>
      <c r="J76" s="261" t="e">
        <f t="shared" si="0"/>
        <v>#N/A</v>
      </c>
    </row>
    <row r="77" spans="1:11" ht="27.95" customHeight="1" x14ac:dyDescent="0.2">
      <c r="A77" s="815">
        <v>12</v>
      </c>
      <c r="B77" s="309" t="e">
        <f>'500 g }'!I8</f>
        <v>#N/A</v>
      </c>
      <c r="C77" s="803" t="str">
        <f>'DATOS } '!B48</f>
        <v>500 g</v>
      </c>
      <c r="D77" s="340" t="e">
        <f>'500 g }'!F74</f>
        <v>#N/A</v>
      </c>
      <c r="E77" s="807">
        <f>'DATOS } '!W93</f>
        <v>8</v>
      </c>
      <c r="F77" s="808">
        <f>'DATOS } '!X93</f>
        <v>25</v>
      </c>
      <c r="G77" s="343" t="e">
        <f>'500 g }'!C50</f>
        <v>#DIV/0!</v>
      </c>
      <c r="H77" s="343" t="e">
        <f>'500 g }'!D50</f>
        <v>#DIV/0!</v>
      </c>
      <c r="I77" s="344" t="e">
        <f>'500 g }'!E50</f>
        <v>#DIV/0!</v>
      </c>
      <c r="J77" s="261" t="e">
        <f t="shared" si="0"/>
        <v>#N/A</v>
      </c>
    </row>
    <row r="78" spans="1:11" ht="27.95" customHeight="1" x14ac:dyDescent="0.2">
      <c r="A78" s="815">
        <v>13</v>
      </c>
      <c r="B78" s="346" t="e">
        <f>'1 kg }'!I8</f>
        <v>#N/A</v>
      </c>
      <c r="C78" s="803" t="str">
        <f>'DATOS } '!B49</f>
        <v>1 kg</v>
      </c>
      <c r="D78" s="347" t="e">
        <f>'1 kg }'!F74</f>
        <v>#N/A</v>
      </c>
      <c r="E78" s="808">
        <f>'DATOS } '!W94</f>
        <v>16</v>
      </c>
      <c r="F78" s="808">
        <f>'DATOS } '!X94</f>
        <v>50</v>
      </c>
      <c r="G78" s="343" t="e">
        <f>'1 kg }'!C50</f>
        <v>#DIV/0!</v>
      </c>
      <c r="H78" s="343" t="e">
        <f>'1 kg }'!D50</f>
        <v>#DIV/0!</v>
      </c>
      <c r="I78" s="344" t="e">
        <f>'1 kg }'!E50</f>
        <v>#DIV/0!</v>
      </c>
      <c r="J78" s="261" t="e">
        <f>IF(ABS(D78)+E78&gt;=((F78)),"NO","SI")</f>
        <v>#N/A</v>
      </c>
    </row>
    <row r="79" spans="1:11" ht="27.95" customHeight="1" x14ac:dyDescent="0.2">
      <c r="A79" s="815">
        <v>14</v>
      </c>
      <c r="B79" s="346" t="e">
        <f>'2 kg }'!I8</f>
        <v>#N/A</v>
      </c>
      <c r="C79" s="803" t="str">
        <f>'DATOS } '!B50</f>
        <v>2 kg</v>
      </c>
      <c r="D79" s="348" t="e">
        <f>'2 kg }'!F74</f>
        <v>#N/A</v>
      </c>
      <c r="E79" s="808">
        <f>'DATOS } '!W95</f>
        <v>30</v>
      </c>
      <c r="F79" s="808">
        <f>'DATOS } '!X95</f>
        <v>100</v>
      </c>
      <c r="G79" s="343" t="e">
        <f>'2 kg }'!C50</f>
        <v>#DIV/0!</v>
      </c>
      <c r="H79" s="343" t="e">
        <f>'2 kg }'!D50</f>
        <v>#DIV/0!</v>
      </c>
      <c r="I79" s="344" t="e">
        <f>'2 kg }'!E50</f>
        <v>#DIV/0!</v>
      </c>
      <c r="J79" s="261" t="e">
        <f t="shared" si="0"/>
        <v>#N/A</v>
      </c>
    </row>
    <row r="80" spans="1:11" ht="27.95" customHeight="1" x14ac:dyDescent="0.2">
      <c r="A80" s="815">
        <v>15</v>
      </c>
      <c r="B80" s="346" t="e">
        <f>'2 kg+ }'!I8</f>
        <v>#N/A</v>
      </c>
      <c r="C80" s="803" t="str">
        <f>'DATOS } '!B50</f>
        <v>2 kg</v>
      </c>
      <c r="D80" s="347" t="e">
        <f>'2 kg+ }'!F74</f>
        <v>#N/A</v>
      </c>
      <c r="E80" s="808">
        <f>'DATOS } '!W96</f>
        <v>30</v>
      </c>
      <c r="F80" s="808">
        <f>'DATOS } '!X96</f>
        <v>100</v>
      </c>
      <c r="G80" s="343" t="e">
        <f>'2 kg+ }'!C50</f>
        <v>#DIV/0!</v>
      </c>
      <c r="H80" s="343" t="e">
        <f>'2 kg+ }'!D50</f>
        <v>#DIV/0!</v>
      </c>
      <c r="I80" s="344" t="e">
        <f>'2 kg+ }'!E50</f>
        <v>#DIV/0!</v>
      </c>
      <c r="J80" s="261" t="e">
        <f t="shared" si="0"/>
        <v>#N/A</v>
      </c>
    </row>
    <row r="81" spans="1:10" ht="27.95" customHeight="1" x14ac:dyDescent="0.2">
      <c r="A81" s="815">
        <v>16</v>
      </c>
      <c r="B81" s="346" t="e">
        <f>'5 kg }'!I8</f>
        <v>#N/A</v>
      </c>
      <c r="C81" s="803" t="str">
        <f>'DATOS } '!B52</f>
        <v>5 kg</v>
      </c>
      <c r="D81" s="347" t="e">
        <f>'5 kg }'!F74</f>
        <v>#N/A</v>
      </c>
      <c r="E81" s="808">
        <f>'DATOS } '!W97</f>
        <v>80</v>
      </c>
      <c r="F81" s="808">
        <f>'DATOS } '!X97</f>
        <v>250</v>
      </c>
      <c r="G81" s="343" t="e">
        <f>'5 kg }'!C50</f>
        <v>#DIV/0!</v>
      </c>
      <c r="H81" s="343" t="e">
        <f>'5 kg }'!D50</f>
        <v>#DIV/0!</v>
      </c>
      <c r="I81" s="344" t="e">
        <f>'5 kg }'!E50</f>
        <v>#DIV/0!</v>
      </c>
      <c r="J81" s="261" t="e">
        <f t="shared" si="0"/>
        <v>#N/A</v>
      </c>
    </row>
    <row r="82" spans="1:10" ht="24.75" customHeight="1" thickBot="1" x14ac:dyDescent="0.25">
      <c r="A82" s="816">
        <v>17</v>
      </c>
      <c r="B82" s="684" t="e">
        <f>'10 kg }'!I8</f>
        <v>#N/A</v>
      </c>
      <c r="C82" s="804" t="str">
        <f>'DATOS } '!B53</f>
        <v>10 kg</v>
      </c>
      <c r="D82" s="685" t="e">
        <f>'10 kg }'!F75</f>
        <v>#N/A</v>
      </c>
      <c r="E82" s="809">
        <f>'DATOS } '!W98</f>
        <v>0.16</v>
      </c>
      <c r="F82" s="809">
        <f>'DATOS } '!X98/1000</f>
        <v>0.5</v>
      </c>
      <c r="G82" s="686" t="e">
        <f>'10 kg }'!C50</f>
        <v>#DIV/0!</v>
      </c>
      <c r="H82" s="686" t="e">
        <f>'10 kg }'!D50</f>
        <v>#DIV/0!</v>
      </c>
      <c r="I82" s="687" t="e">
        <f>'10 kg }'!E50</f>
        <v>#DIV/0!</v>
      </c>
      <c r="J82" s="688" t="e">
        <f t="shared" si="0"/>
        <v>#N/A</v>
      </c>
    </row>
    <row r="83" spans="1:10" ht="27.95" customHeight="1" x14ac:dyDescent="0.2">
      <c r="A83" s="817"/>
      <c r="B83" s="689" t="e">
        <f>'20 kg-C }'!I8</f>
        <v>#N/A</v>
      </c>
      <c r="C83" s="805" t="str">
        <f>'DATOS } '!B56</f>
        <v>20 kg C</v>
      </c>
      <c r="D83" s="690" t="e">
        <f>'20 kg-C }'!F75</f>
        <v>#N/A</v>
      </c>
      <c r="E83" s="810">
        <f>'DATOS } '!W99</f>
        <v>0.3</v>
      </c>
      <c r="F83" s="810">
        <f>'DATOS } '!X99/1000</f>
        <v>1</v>
      </c>
      <c r="G83" s="691" t="e">
        <f>'20 kg-C }'!C50</f>
        <v>#DIV/0!</v>
      </c>
      <c r="H83" s="691" t="e">
        <f>'20 kg-C }'!D50</f>
        <v>#DIV/0!</v>
      </c>
      <c r="I83" s="692" t="e">
        <f>'20 kg-C }'!E50</f>
        <v>#DIV/0!</v>
      </c>
      <c r="J83" s="693" t="e">
        <f t="shared" ref="J83" si="1">IF(ABS(D83)+E83&gt;=((F83)),"NO","SI")</f>
        <v>#N/A</v>
      </c>
    </row>
    <row r="84" spans="1:10" ht="21.75" customHeight="1" x14ac:dyDescent="0.2">
      <c r="A84" s="815"/>
      <c r="B84" s="346" t="e">
        <f>'10 kg-C }'!I8</f>
        <v>#N/A</v>
      </c>
      <c r="C84" s="803" t="str">
        <f>'DATOS } '!B55</f>
        <v>10 kg C</v>
      </c>
      <c r="D84" s="395" t="e">
        <f>'10 kg-C }'!F75</f>
        <v>#N/A</v>
      </c>
      <c r="E84" s="811">
        <f>'DATOS } '!W98</f>
        <v>0.16</v>
      </c>
      <c r="F84" s="811">
        <f>'DATOS } '!X98/1000</f>
        <v>0.5</v>
      </c>
      <c r="G84" s="343" t="e">
        <f>'10 kg-C }'!C50</f>
        <v>#DIV/0!</v>
      </c>
      <c r="H84" s="343" t="e">
        <f>'10 kg-C }'!D50</f>
        <v>#DIV/0!</v>
      </c>
      <c r="I84" s="344" t="e">
        <f>'10 kg-C }'!E50</f>
        <v>#DIV/0!</v>
      </c>
      <c r="J84" s="356" t="e">
        <f t="shared" ref="J84" si="2">IF(ABS(D84)+E84&gt;=((F84)),"NO","SI")</f>
        <v>#N/A</v>
      </c>
    </row>
    <row r="85" spans="1:10" ht="21.75" customHeight="1" thickBot="1" x14ac:dyDescent="0.25">
      <c r="A85" s="818"/>
      <c r="B85" s="266" t="e">
        <f>' 5 kg C }'!I8</f>
        <v>#N/A</v>
      </c>
      <c r="C85" s="806" t="str">
        <f>'DATOS } '!B54</f>
        <v>5 kg C</v>
      </c>
      <c r="D85" s="396" t="e">
        <f>' 5 kg C }'!F74</f>
        <v>#N/A</v>
      </c>
      <c r="E85" s="812">
        <f>'DATOS } '!W97</f>
        <v>80</v>
      </c>
      <c r="F85" s="813">
        <f>'DATOS } '!X97</f>
        <v>250</v>
      </c>
      <c r="G85" s="267" t="e">
        <f>' 5 kg C }'!C50</f>
        <v>#DIV/0!</v>
      </c>
      <c r="H85" s="267" t="e">
        <f>' 5 kg C }'!D50</f>
        <v>#DIV/0!</v>
      </c>
      <c r="I85" s="349" t="e">
        <f>' 5 kg C }'!E50</f>
        <v>#DIV/0!</v>
      </c>
      <c r="J85" s="357" t="e">
        <f t="shared" ref="J85" si="3">IF(ABS(D85)+E85&gt;=((F85)),"NO","SI")</f>
        <v>#N/A</v>
      </c>
    </row>
    <row r="86" spans="1:10" ht="21.75" customHeight="1" x14ac:dyDescent="0.2">
      <c r="A86" s="371"/>
      <c r="B86" s="262"/>
      <c r="C86" s="263"/>
      <c r="D86" s="264"/>
      <c r="E86" s="264"/>
      <c r="F86" s="263"/>
      <c r="G86" s="263"/>
      <c r="H86" s="263"/>
      <c r="I86" s="263"/>
      <c r="J86" s="350"/>
    </row>
    <row r="87" spans="1:10" ht="120" customHeight="1" x14ac:dyDescent="0.2">
      <c r="A87" s="371"/>
      <c r="B87" s="262"/>
      <c r="C87" s="263"/>
      <c r="D87" s="264"/>
      <c r="E87" s="264"/>
      <c r="F87" s="263"/>
      <c r="G87" s="263"/>
      <c r="H87" s="263"/>
      <c r="I87" s="263"/>
      <c r="J87" s="263"/>
    </row>
    <row r="88" spans="1:10" ht="20.100000000000001" customHeight="1" x14ac:dyDescent="0.2">
      <c r="A88" s="371"/>
      <c r="B88" s="262"/>
      <c r="C88" s="263"/>
      <c r="D88" s="264"/>
      <c r="E88" s="264"/>
      <c r="F88" s="263"/>
    </row>
    <row r="89" spans="1:10" ht="20.100000000000001" customHeight="1" x14ac:dyDescent="0.25">
      <c r="A89" s="371"/>
      <c r="B89" s="262"/>
      <c r="C89" s="263"/>
      <c r="D89" s="264"/>
      <c r="E89" s="264"/>
      <c r="F89" s="263"/>
      <c r="G89" s="1232" t="s">
        <v>27</v>
      </c>
      <c r="H89" s="1232"/>
      <c r="I89" s="1233" t="str">
        <f>I3</f>
        <v>LCP-XXX-XX</v>
      </c>
      <c r="J89" s="1233"/>
    </row>
    <row r="90" spans="1:10" ht="20.100000000000001" customHeight="1" x14ac:dyDescent="0.25">
      <c r="A90" s="371"/>
      <c r="B90" s="262"/>
      <c r="C90" s="263"/>
      <c r="D90" s="264"/>
      <c r="E90" s="264"/>
      <c r="F90" s="263"/>
      <c r="G90" s="362"/>
      <c r="H90" s="362"/>
      <c r="I90" s="372"/>
      <c r="J90" s="372"/>
    </row>
    <row r="91" spans="1:10" ht="24" customHeight="1" x14ac:dyDescent="0.2">
      <c r="A91" s="1207" t="s">
        <v>397</v>
      </c>
      <c r="B91" s="1207"/>
      <c r="C91" s="1207"/>
      <c r="D91" s="1207"/>
      <c r="E91" s="1207"/>
      <c r="F91" s="1207"/>
      <c r="G91" s="1207"/>
      <c r="H91" s="1207"/>
      <c r="I91" s="1207"/>
      <c r="J91" s="1207"/>
    </row>
    <row r="92" spans="1:10" ht="24" customHeight="1" x14ac:dyDescent="0.2">
      <c r="A92" s="1207"/>
      <c r="B92" s="1207"/>
      <c r="C92" s="1207"/>
      <c r="D92" s="1207"/>
      <c r="E92" s="1207"/>
      <c r="F92" s="1207"/>
      <c r="G92" s="1207"/>
      <c r="H92" s="1207"/>
      <c r="I92" s="1207"/>
      <c r="J92" s="1207"/>
    </row>
    <row r="93" spans="1:10" ht="24" customHeight="1" x14ac:dyDescent="0.2">
      <c r="A93" s="1207"/>
      <c r="B93" s="1207"/>
      <c r="C93" s="1207"/>
      <c r="D93" s="1207"/>
      <c r="E93" s="1207"/>
      <c r="F93" s="1207"/>
      <c r="G93" s="1207"/>
      <c r="H93" s="1207"/>
      <c r="I93" s="1207"/>
      <c r="J93" s="1207"/>
    </row>
    <row r="94" spans="1:10" ht="20.100000000000001" customHeight="1" x14ac:dyDescent="0.2">
      <c r="A94" s="305"/>
      <c r="B94" s="305"/>
      <c r="C94" s="305"/>
      <c r="D94" s="305"/>
      <c r="E94" s="305"/>
      <c r="F94" s="305"/>
      <c r="G94" s="305"/>
      <c r="H94" s="305"/>
      <c r="I94" s="305"/>
      <c r="J94" s="305"/>
    </row>
    <row r="95" spans="1:10" ht="20.100000000000001" customHeight="1" x14ac:dyDescent="0.2">
      <c r="A95" s="305"/>
      <c r="B95" s="305"/>
      <c r="C95" s="305"/>
      <c r="D95" s="305"/>
      <c r="E95" s="305"/>
      <c r="F95" s="305"/>
      <c r="G95" s="305"/>
      <c r="H95" s="305"/>
      <c r="I95" s="305"/>
      <c r="J95" s="305"/>
    </row>
    <row r="96" spans="1:10" ht="20.100000000000001" customHeight="1" x14ac:dyDescent="0.2">
      <c r="A96" s="265"/>
      <c r="B96" s="265"/>
      <c r="C96" s="265"/>
      <c r="D96" s="265"/>
      <c r="E96" s="265"/>
      <c r="F96" s="265"/>
      <c r="G96" s="265"/>
      <c r="H96" s="265"/>
      <c r="I96" s="265"/>
      <c r="J96" s="265"/>
    </row>
    <row r="97" spans="1:10" ht="15.75" x14ac:dyDescent="0.2">
      <c r="A97" s="1208" t="s">
        <v>308</v>
      </c>
      <c r="B97" s="1208"/>
      <c r="C97" s="1208"/>
      <c r="D97" s="1208"/>
    </row>
    <row r="99" spans="1:10" s="351" customFormat="1" ht="33" customHeight="1" x14ac:dyDescent="0.25">
      <c r="A99" s="819" t="s">
        <v>150</v>
      </c>
      <c r="B99" s="1231" t="s">
        <v>358</v>
      </c>
      <c r="C99" s="1231"/>
      <c r="D99" s="1231"/>
      <c r="E99" s="1231"/>
      <c r="F99" s="1231"/>
      <c r="G99" s="1231"/>
      <c r="H99" s="1231"/>
      <c r="I99" s="1231"/>
      <c r="J99" s="1231"/>
    </row>
    <row r="100" spans="1:10" s="351" customFormat="1" ht="33" customHeight="1" x14ac:dyDescent="0.25">
      <c r="A100" s="819" t="s">
        <v>150</v>
      </c>
      <c r="B100" s="1231" t="s">
        <v>359</v>
      </c>
      <c r="C100" s="1231"/>
      <c r="D100" s="1231"/>
      <c r="E100" s="1231"/>
      <c r="F100" s="1231"/>
      <c r="G100" s="1231"/>
      <c r="H100" s="1231"/>
      <c r="I100" s="1231"/>
      <c r="J100" s="1231"/>
    </row>
    <row r="101" spans="1:10" s="351" customFormat="1" ht="33" customHeight="1" x14ac:dyDescent="0.25">
      <c r="A101" s="819" t="s">
        <v>150</v>
      </c>
      <c r="B101" s="1231" t="s">
        <v>382</v>
      </c>
      <c r="C101" s="1231"/>
      <c r="D101" s="1231"/>
      <c r="E101" s="1231"/>
      <c r="F101" s="1231"/>
      <c r="G101" s="1231"/>
      <c r="H101" s="1231"/>
      <c r="I101" s="1231"/>
      <c r="J101" s="1231"/>
    </row>
    <row r="102" spans="1:10" s="351" customFormat="1" ht="23.25" customHeight="1" x14ac:dyDescent="0.25">
      <c r="A102" s="819" t="s">
        <v>150</v>
      </c>
      <c r="B102" s="1231" t="s">
        <v>361</v>
      </c>
      <c r="C102" s="1231"/>
      <c r="D102" s="1231"/>
      <c r="E102" s="1231"/>
      <c r="F102" s="1231"/>
      <c r="G102" s="1231"/>
      <c r="H102" s="1231"/>
      <c r="I102" s="1231"/>
      <c r="J102" s="1231"/>
    </row>
    <row r="103" spans="1:10" s="351" customFormat="1" ht="33" customHeight="1" x14ac:dyDescent="0.25">
      <c r="A103" s="819" t="s">
        <v>150</v>
      </c>
      <c r="B103" s="1231" t="s">
        <v>226</v>
      </c>
      <c r="C103" s="1231"/>
      <c r="D103" s="1231"/>
      <c r="E103" s="1231"/>
      <c r="F103" s="1231"/>
      <c r="G103" s="1231"/>
      <c r="H103" s="1231"/>
      <c r="I103" s="1231"/>
      <c r="J103" s="1231"/>
    </row>
    <row r="104" spans="1:10" s="351" customFormat="1" ht="33" customHeight="1" x14ac:dyDescent="0.25">
      <c r="A104" s="819" t="s">
        <v>150</v>
      </c>
      <c r="B104" s="1231" t="s">
        <v>362</v>
      </c>
      <c r="C104" s="1231"/>
      <c r="D104" s="1231"/>
      <c r="E104" s="1231"/>
      <c r="F104" s="1231"/>
      <c r="G104" s="1231"/>
      <c r="H104" s="1231"/>
      <c r="I104" s="1231"/>
      <c r="J104" s="1231"/>
    </row>
    <row r="105" spans="1:10" s="351" customFormat="1" ht="20.100000000000001" customHeight="1" x14ac:dyDescent="0.25">
      <c r="A105" s="819" t="s">
        <v>150</v>
      </c>
      <c r="B105" s="1231" t="s">
        <v>394</v>
      </c>
      <c r="C105" s="1231"/>
      <c r="D105" s="1231"/>
      <c r="E105" s="1231"/>
      <c r="F105" s="1231"/>
      <c r="G105" s="1231"/>
      <c r="H105" s="1231"/>
      <c r="I105" s="1231"/>
      <c r="J105" s="1231"/>
    </row>
    <row r="106" spans="1:10" s="351" customFormat="1" ht="20.100000000000001" customHeight="1" x14ac:dyDescent="0.25">
      <c r="A106" s="819" t="s">
        <v>150</v>
      </c>
      <c r="B106" s="1231" t="s">
        <v>383</v>
      </c>
      <c r="C106" s="1231"/>
      <c r="D106" s="1231"/>
      <c r="E106" s="1231"/>
      <c r="F106" s="1231"/>
      <c r="G106" s="1231"/>
      <c r="H106" s="1231"/>
      <c r="I106" s="1231"/>
      <c r="J106" s="1231"/>
    </row>
    <row r="107" spans="1:10" ht="15.75" x14ac:dyDescent="0.25">
      <c r="A107" s="352"/>
      <c r="B107" s="352"/>
      <c r="C107" s="352"/>
      <c r="D107" s="352"/>
      <c r="E107" s="352"/>
      <c r="F107" s="352"/>
      <c r="G107" s="330"/>
      <c r="H107" s="330"/>
    </row>
    <row r="109" spans="1:10" ht="15.75" x14ac:dyDescent="0.25">
      <c r="A109" s="1223" t="s">
        <v>19</v>
      </c>
      <c r="B109" s="1223"/>
      <c r="C109" s="1223"/>
      <c r="E109" s="353"/>
    </row>
    <row r="111" spans="1:10" x14ac:dyDescent="0.2">
      <c r="G111" s="354"/>
      <c r="J111" s="369"/>
    </row>
    <row r="112" spans="1:10" ht="16.5" thickBot="1" x14ac:dyDescent="0.3">
      <c r="A112" s="353"/>
      <c r="B112" s="1238"/>
      <c r="C112" s="1238"/>
      <c r="D112" s="1238"/>
      <c r="E112" s="1238"/>
      <c r="F112" s="820"/>
      <c r="G112" s="355"/>
      <c r="H112" s="355"/>
      <c r="I112" s="355"/>
      <c r="J112" s="820"/>
    </row>
    <row r="113" spans="1:10" ht="15.75" customHeight="1" x14ac:dyDescent="0.25">
      <c r="B113" s="1239" t="s">
        <v>302</v>
      </c>
      <c r="C113" s="1239"/>
      <c r="D113" s="1239"/>
      <c r="E113" s="1239"/>
      <c r="G113" s="1222" t="s">
        <v>147</v>
      </c>
      <c r="H113" s="1222"/>
      <c r="I113" s="1222"/>
      <c r="J113" s="1222"/>
    </row>
    <row r="114" spans="1:10" ht="15.75" x14ac:dyDescent="0.25">
      <c r="A114" s="1223" t="e">
        <f>VLOOKUP($F$112,'DATOS } '!$V$109:$Y$113,4,FALSE)</f>
        <v>#N/A</v>
      </c>
      <c r="B114" s="1223"/>
      <c r="C114" s="1223"/>
      <c r="D114" s="1223"/>
      <c r="E114" s="1223"/>
      <c r="F114" s="1223"/>
      <c r="G114" s="1223" t="e">
        <f>VLOOKUP($J$112,'DATOS } '!V109:AA113,6,FALSE)</f>
        <v>#N/A</v>
      </c>
      <c r="H114" s="1223"/>
      <c r="I114" s="1223"/>
      <c r="J114" s="1223"/>
    </row>
    <row r="115" spans="1:10" ht="15.75" customHeight="1" x14ac:dyDescent="0.25">
      <c r="B115" s="1223" t="e">
        <f>VLOOKUP($F$112,'DATOS } '!$V$109:$Y$113,2,FALSE)</f>
        <v>#N/A</v>
      </c>
      <c r="C115" s="1223"/>
      <c r="D115" s="1223"/>
      <c r="E115" s="1223"/>
      <c r="G115" s="1235" t="e">
        <f>VLOOKUP($J$112,'DATOS } '!$V$109:$AA$113,2,FALSE)</f>
        <v>#N/A</v>
      </c>
      <c r="H115" s="1235"/>
      <c r="I115" s="1235"/>
      <c r="J115" s="1235"/>
    </row>
    <row r="116" spans="1:10" x14ac:dyDescent="0.2">
      <c r="J116" s="369"/>
    </row>
    <row r="117" spans="1:10" x14ac:dyDescent="0.2">
      <c r="B117" s="1236" t="s">
        <v>398</v>
      </c>
      <c r="C117" s="1236"/>
      <c r="D117" s="1237" t="s">
        <v>401</v>
      </c>
      <c r="E117" s="1237"/>
      <c r="F117" s="1234"/>
      <c r="G117" s="1234"/>
      <c r="J117" s="369"/>
    </row>
    <row r="118" spans="1:10" x14ac:dyDescent="0.2">
      <c r="J118" s="369"/>
    </row>
    <row r="119" spans="1:10" ht="15.75" x14ac:dyDescent="0.25">
      <c r="A119" s="1222" t="s">
        <v>67</v>
      </c>
      <c r="B119" s="1222"/>
      <c r="C119" s="1222"/>
      <c r="D119" s="1222"/>
      <c r="E119" s="1222"/>
      <c r="F119" s="1222"/>
      <c r="G119" s="1222"/>
      <c r="H119" s="1222"/>
      <c r="I119" s="1222"/>
      <c r="J119" s="1222"/>
    </row>
  </sheetData>
  <sheetProtection password="CF7A" sheet="1" objects="1" scenarios="1"/>
  <mergeCells count="100">
    <mergeCell ref="A42:B42"/>
    <mergeCell ref="C42:D42"/>
    <mergeCell ref="E42:F42"/>
    <mergeCell ref="A41:B41"/>
    <mergeCell ref="C41:D41"/>
    <mergeCell ref="E41:F41"/>
    <mergeCell ref="A36:J36"/>
    <mergeCell ref="A29:J29"/>
    <mergeCell ref="A39:B40"/>
    <mergeCell ref="G40:H40"/>
    <mergeCell ref="I40:J40"/>
    <mergeCell ref="A37:J37"/>
    <mergeCell ref="A31:J31"/>
    <mergeCell ref="G34:H34"/>
    <mergeCell ref="I34:J34"/>
    <mergeCell ref="A32:J32"/>
    <mergeCell ref="C39:D40"/>
    <mergeCell ref="E39:F40"/>
    <mergeCell ref="G39:J39"/>
    <mergeCell ref="B112:E112"/>
    <mergeCell ref="B113:E113"/>
    <mergeCell ref="B115:E115"/>
    <mergeCell ref="G113:J113"/>
    <mergeCell ref="A44:J44"/>
    <mergeCell ref="I50:J50"/>
    <mergeCell ref="A59:J59"/>
    <mergeCell ref="G61:H61"/>
    <mergeCell ref="I61:J61"/>
    <mergeCell ref="A52:C52"/>
    <mergeCell ref="G52:H52"/>
    <mergeCell ref="I52:J52"/>
    <mergeCell ref="A46:J48"/>
    <mergeCell ref="A50:C50"/>
    <mergeCell ref="G50:H50"/>
    <mergeCell ref="A51:C51"/>
    <mergeCell ref="F117:G117"/>
    <mergeCell ref="G115:J115"/>
    <mergeCell ref="G114:J114"/>
    <mergeCell ref="B117:C117"/>
    <mergeCell ref="D117:E117"/>
    <mergeCell ref="A114:F114"/>
    <mergeCell ref="A119:J119"/>
    <mergeCell ref="A109:C109"/>
    <mergeCell ref="A64:A65"/>
    <mergeCell ref="B64:B65"/>
    <mergeCell ref="C64:D64"/>
    <mergeCell ref="E64:E65"/>
    <mergeCell ref="B106:J106"/>
    <mergeCell ref="B99:J99"/>
    <mergeCell ref="B100:J100"/>
    <mergeCell ref="B101:J101"/>
    <mergeCell ref="B102:J102"/>
    <mergeCell ref="B104:J104"/>
    <mergeCell ref="B105:J105"/>
    <mergeCell ref="B103:J103"/>
    <mergeCell ref="G89:H89"/>
    <mergeCell ref="I89:J89"/>
    <mergeCell ref="G51:H51"/>
    <mergeCell ref="A56:J57"/>
    <mergeCell ref="I51:J51"/>
    <mergeCell ref="A54:J54"/>
    <mergeCell ref="A62:J62"/>
    <mergeCell ref="G64:I64"/>
    <mergeCell ref="A91:J93"/>
    <mergeCell ref="A97:D97"/>
    <mergeCell ref="F64:F65"/>
    <mergeCell ref="A17:C17"/>
    <mergeCell ref="A18:J19"/>
    <mergeCell ref="A20:C20"/>
    <mergeCell ref="D20:G20"/>
    <mergeCell ref="A22:F22"/>
    <mergeCell ref="G22:J22"/>
    <mergeCell ref="D17:G17"/>
    <mergeCell ref="A24:F24"/>
    <mergeCell ref="B26:E26"/>
    <mergeCell ref="A27:D27"/>
    <mergeCell ref="E27:F27"/>
    <mergeCell ref="A25:J25"/>
    <mergeCell ref="A6:B6"/>
    <mergeCell ref="A1:J1"/>
    <mergeCell ref="G3:H3"/>
    <mergeCell ref="I3:J3"/>
    <mergeCell ref="A4:C4"/>
    <mergeCell ref="G4:H4"/>
    <mergeCell ref="D6:J6"/>
    <mergeCell ref="A16:C16"/>
    <mergeCell ref="D16:G16"/>
    <mergeCell ref="A7:B7"/>
    <mergeCell ref="D7:I7"/>
    <mergeCell ref="A8:B8"/>
    <mergeCell ref="D8:G8"/>
    <mergeCell ref="A10:C10"/>
    <mergeCell ref="D10:E10"/>
    <mergeCell ref="F10:H10"/>
    <mergeCell ref="I10:J10"/>
    <mergeCell ref="A14:C14"/>
    <mergeCell ref="A15:C15"/>
    <mergeCell ref="D15:G15"/>
    <mergeCell ref="A12:J12"/>
    <mergeCell ref="D14:J14"/>
  </mergeCells>
  <printOptions horizontalCentered="1"/>
  <pageMargins left="0.70866141732283472" right="0.70866141732283472" top="0.6692913385826772" bottom="0" header="0.31496062992125984" footer="0.31496062992125984"/>
  <pageSetup scale="84" orientation="portrait" horizontalDpi="4294967293" r:id="rId1"/>
  <headerFooter>
    <oddHeader xml:space="preserve">&amp;C&amp;"-,Negrita"
           CERTIFICADO DE CALIBRACIÓN DE PESAS </oddHeader>
    <oddFooter>&amp;R
RT03-F16 Vr.9 (2019-12-13)
&amp;P de &amp;N</oddFooter>
  </headerFooter>
  <rowBreaks count="3" manualBreakCount="3">
    <brk id="31" max="9" man="1"/>
    <brk id="58" max="9" man="1"/>
    <brk id="86" max="9" man="1"/>
  </rowBreaks>
  <ignoredErrors>
    <ignoredError sqref="D7:I8 D10 D15:D16 D20 A25 E27 B115 G114:G115 D6" unlockedFormula="1"/>
    <ignoredError sqref="F83"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'!$V$109:$V$113</xm:f>
          </x14:formula1>
          <xm:sqref>J112</xm:sqref>
        </x14:dataValidation>
        <x14:dataValidation type="list" allowBlank="1" showInputMessage="1" showErrorMessage="1">
          <x14:formula1>
            <xm:f>'DATOS } '!$B$123:$B$135</xm:f>
          </x14:formula1>
          <xm:sqref>J38</xm:sqref>
        </x14:dataValidation>
        <x14:dataValidation type="list" allowBlank="1" showInputMessage="1" showErrorMessage="1">
          <x14:formula1>
            <xm:f>'DATOS } '!$V$109:$V$111</xm:f>
          </x14:formula1>
          <xm:sqref>F112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tabSelected="1" view="pageBreakPreview" zoomScaleNormal="100" zoomScaleSheetLayoutView="100" workbookViewId="0">
      <selection activeCell="M9" sqref="M9"/>
    </sheetView>
  </sheetViews>
  <sheetFormatPr baseColWidth="10" defaultRowHeight="15" x14ac:dyDescent="0.2"/>
  <cols>
    <col min="1" max="1" width="5.7109375" style="255" customWidth="1"/>
    <col min="2" max="2" width="14.7109375" style="255" customWidth="1"/>
    <col min="3" max="3" width="12.28515625" style="255" customWidth="1"/>
    <col min="4" max="4" width="10.140625" style="255" customWidth="1"/>
    <col min="5" max="5" width="12.7109375" style="255" customWidth="1"/>
    <col min="6" max="6" width="9.7109375" style="255" customWidth="1"/>
    <col min="7" max="7" width="11" style="255" customWidth="1"/>
    <col min="8" max="8" width="11.7109375" style="255" customWidth="1"/>
    <col min="9" max="9" width="9.140625" style="255" customWidth="1"/>
    <col min="10" max="10" width="10" style="255" customWidth="1"/>
    <col min="11" max="16384" width="11.42578125" style="255"/>
  </cols>
  <sheetData>
    <row r="1" spans="1:10" ht="120" customHeight="1" x14ac:dyDescent="0.2">
      <c r="A1" s="1201"/>
      <c r="B1" s="1201"/>
      <c r="C1" s="1201"/>
      <c r="D1" s="1201"/>
      <c r="E1" s="1201"/>
      <c r="F1" s="1201"/>
      <c r="G1" s="1201"/>
      <c r="H1" s="1201"/>
      <c r="I1" s="1201"/>
      <c r="J1" s="1201"/>
    </row>
    <row r="2" spans="1:10" ht="20.100000000000001" customHeight="1" x14ac:dyDescent="0.2">
      <c r="A2" s="404"/>
      <c r="B2" s="404"/>
      <c r="C2" s="404"/>
      <c r="D2" s="404"/>
      <c r="E2" s="404"/>
      <c r="F2" s="404"/>
    </row>
    <row r="3" spans="1:10" ht="20.100000000000001" customHeight="1" x14ac:dyDescent="0.25">
      <c r="A3" s="404"/>
      <c r="B3" s="404"/>
      <c r="C3" s="404"/>
      <c r="D3" s="404"/>
      <c r="E3" s="404"/>
      <c r="F3" s="825" t="s">
        <v>418</v>
      </c>
      <c r="G3" s="825"/>
      <c r="H3" s="825"/>
      <c r="I3" s="826" t="str">
        <f>'DATOS } '!J7</f>
        <v>LCP-XXX-XX</v>
      </c>
      <c r="J3" s="826"/>
    </row>
    <row r="4" spans="1:10" ht="20.100000000000001" customHeight="1" x14ac:dyDescent="0.25">
      <c r="A4" s="1204" t="s">
        <v>6</v>
      </c>
      <c r="B4" s="1204"/>
      <c r="C4" s="1204"/>
      <c r="D4" s="256"/>
      <c r="E4" s="256"/>
      <c r="G4" s="1202"/>
      <c r="H4" s="1202"/>
    </row>
    <row r="5" spans="1:10" ht="20.100000000000001" customHeight="1" x14ac:dyDescent="0.2">
      <c r="A5" s="412"/>
      <c r="B5" s="256"/>
      <c r="C5" s="256"/>
      <c r="D5" s="256"/>
      <c r="E5" s="256"/>
      <c r="F5" s="256"/>
    </row>
    <row r="6" spans="1:10" ht="20.100000000000001" customHeight="1" x14ac:dyDescent="0.2">
      <c r="A6" s="1192" t="s">
        <v>384</v>
      </c>
      <c r="B6" s="1192"/>
      <c r="D6" s="1194">
        <f>'DATOS } '!E7</f>
        <v>0</v>
      </c>
      <c r="E6" s="1194"/>
      <c r="F6" s="1194"/>
      <c r="G6" s="1194"/>
      <c r="H6" s="1194"/>
      <c r="I6" s="1194"/>
      <c r="J6" s="1194"/>
    </row>
    <row r="7" spans="1:10" ht="20.100000000000001" customHeight="1" x14ac:dyDescent="0.2">
      <c r="A7" s="1192" t="s">
        <v>385</v>
      </c>
      <c r="B7" s="1192"/>
      <c r="C7" s="257"/>
      <c r="D7" s="1194">
        <f>'DATOS } '!F7</f>
        <v>0</v>
      </c>
      <c r="E7" s="1194"/>
      <c r="F7" s="1194"/>
      <c r="G7" s="1194"/>
      <c r="H7" s="1194"/>
      <c r="I7" s="1194"/>
    </row>
    <row r="8" spans="1:10" ht="20.100000000000001" customHeight="1" x14ac:dyDescent="0.2">
      <c r="A8" s="1192" t="s">
        <v>386</v>
      </c>
      <c r="B8" s="1192"/>
      <c r="D8" s="1194">
        <f>'DATOS } '!C7</f>
        <v>0</v>
      </c>
      <c r="E8" s="1194"/>
      <c r="F8" s="1194"/>
      <c r="G8" s="1194"/>
    </row>
    <row r="9" spans="1:10" ht="20.100000000000001" customHeight="1" x14ac:dyDescent="0.2">
      <c r="A9" s="410"/>
      <c r="B9" s="410"/>
      <c r="D9" s="410"/>
      <c r="E9" s="410"/>
      <c r="F9" s="256"/>
    </row>
    <row r="10" spans="1:10" ht="20.100000000000001" customHeight="1" x14ac:dyDescent="0.2">
      <c r="A10" s="1192" t="s">
        <v>387</v>
      </c>
      <c r="B10" s="1192"/>
      <c r="C10" s="1192"/>
      <c r="D10" s="1195">
        <f>'DATOS } '!D7</f>
        <v>0</v>
      </c>
      <c r="E10" s="1195"/>
      <c r="F10" s="1196" t="s">
        <v>388</v>
      </c>
      <c r="G10" s="1196"/>
      <c r="H10" s="1196"/>
      <c r="I10" s="1197" t="e">
        <f>'10 kg }'!E4</f>
        <v>#N/A</v>
      </c>
      <c r="J10" s="1197"/>
    </row>
    <row r="11" spans="1:10" ht="20.100000000000001" customHeight="1" x14ac:dyDescent="0.2">
      <c r="A11" s="256"/>
      <c r="B11" s="256"/>
      <c r="C11" s="256"/>
      <c r="D11" s="256"/>
      <c r="E11" s="256"/>
      <c r="F11" s="256"/>
    </row>
    <row r="12" spans="1:10" ht="20.100000000000001" customHeight="1" x14ac:dyDescent="0.2">
      <c r="A12" s="1199" t="s">
        <v>299</v>
      </c>
      <c r="B12" s="1199"/>
      <c r="C12" s="1199"/>
      <c r="D12" s="1199"/>
      <c r="E12" s="1199"/>
      <c r="F12" s="1199"/>
      <c r="G12" s="1199"/>
      <c r="H12" s="1199"/>
      <c r="I12" s="1199"/>
      <c r="J12" s="1199"/>
    </row>
    <row r="13" spans="1:10" ht="20.100000000000001" customHeight="1" x14ac:dyDescent="0.2">
      <c r="A13" s="413"/>
      <c r="B13" s="413"/>
      <c r="C13" s="413"/>
      <c r="D13" s="413"/>
      <c r="E13" s="413"/>
      <c r="F13" s="256"/>
    </row>
    <row r="14" spans="1:10" ht="20.100000000000001" customHeight="1" x14ac:dyDescent="0.2">
      <c r="A14" s="1192" t="s">
        <v>389</v>
      </c>
      <c r="B14" s="1192"/>
      <c r="C14" s="1192"/>
      <c r="D14" s="1200" t="s">
        <v>381</v>
      </c>
      <c r="E14" s="1200"/>
      <c r="F14" s="1200"/>
      <c r="G14" s="1200"/>
      <c r="H14" s="1200"/>
      <c r="I14" s="1200"/>
      <c r="J14" s="1200"/>
    </row>
    <row r="15" spans="1:10" ht="20.100000000000001" customHeight="1" x14ac:dyDescent="0.2">
      <c r="A15" s="1192" t="s">
        <v>390</v>
      </c>
      <c r="B15" s="1192"/>
      <c r="C15" s="1192"/>
      <c r="D15" s="1198">
        <f>'DATOS } '!D37</f>
        <v>0</v>
      </c>
      <c r="E15" s="1198"/>
      <c r="F15" s="1198"/>
      <c r="G15" s="1198"/>
      <c r="H15" s="412"/>
      <c r="I15" s="412"/>
      <c r="J15" s="412"/>
    </row>
    <row r="16" spans="1:10" ht="20.100000000000001" customHeight="1" x14ac:dyDescent="0.2">
      <c r="A16" s="1192" t="s">
        <v>391</v>
      </c>
      <c r="B16" s="1192"/>
      <c r="C16" s="1192"/>
      <c r="D16" s="1193">
        <f>'DATOS } '!E37</f>
        <v>0</v>
      </c>
      <c r="E16" s="1193"/>
      <c r="F16" s="1193"/>
      <c r="G16" s="1193"/>
      <c r="H16" s="412"/>
      <c r="I16" s="412"/>
      <c r="J16" s="412"/>
    </row>
    <row r="17" spans="1:10" ht="20.100000000000001" customHeight="1" x14ac:dyDescent="0.2">
      <c r="A17" s="1192" t="s">
        <v>356</v>
      </c>
      <c r="B17" s="1192"/>
      <c r="C17" s="1192"/>
      <c r="D17" s="1192"/>
      <c r="E17" s="1192"/>
      <c r="F17" s="1192"/>
      <c r="G17" s="1192"/>
      <c r="H17" s="410"/>
      <c r="I17" s="410"/>
      <c r="J17" s="410"/>
    </row>
    <row r="18" spans="1:10" ht="20.100000000000001" customHeight="1" x14ac:dyDescent="0.2">
      <c r="A18" s="1211"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'!F53&amp;""&amp;'DATOS } '!F54&amp;"."</f>
        <v>, , , , , , , , , , , , , , , , .</v>
      </c>
      <c r="B18" s="1211"/>
      <c r="C18" s="1211"/>
      <c r="D18" s="1211"/>
      <c r="E18" s="1211"/>
      <c r="F18" s="1211"/>
      <c r="G18" s="1211"/>
      <c r="H18" s="1211"/>
      <c r="I18" s="1211"/>
      <c r="J18" s="1211"/>
    </row>
    <row r="19" spans="1:10" ht="20.100000000000001" customHeight="1" x14ac:dyDescent="0.2">
      <c r="A19" s="1211"/>
      <c r="B19" s="1211"/>
      <c r="C19" s="1211"/>
      <c r="D19" s="1211"/>
      <c r="E19" s="1211"/>
      <c r="F19" s="1211"/>
      <c r="G19" s="1211"/>
      <c r="H19" s="1211"/>
      <c r="I19" s="1211"/>
      <c r="J19" s="1211"/>
    </row>
    <row r="20" spans="1:10" ht="20.100000000000001" customHeight="1" x14ac:dyDescent="0.2">
      <c r="A20" s="1192" t="s">
        <v>14</v>
      </c>
      <c r="B20" s="1192"/>
      <c r="C20" s="1192"/>
      <c r="D20" s="1212">
        <f>'DATOS } '!C37</f>
        <v>0</v>
      </c>
      <c r="E20" s="1213"/>
      <c r="F20" s="1213"/>
      <c r="G20" s="1213"/>
    </row>
    <row r="21" spans="1:10" ht="20.100000000000001" customHeight="1" x14ac:dyDescent="0.2">
      <c r="A21" s="410"/>
      <c r="B21" s="410"/>
      <c r="C21" s="410"/>
      <c r="D21" s="411"/>
      <c r="E21" s="412"/>
      <c r="F21" s="412"/>
      <c r="G21" s="412"/>
    </row>
    <row r="22" spans="1:10" ht="20.100000000000001" customHeight="1" x14ac:dyDescent="0.2">
      <c r="A22" s="1192" t="s">
        <v>15</v>
      </c>
      <c r="B22" s="1192"/>
      <c r="C22" s="1192"/>
      <c r="D22" s="1192"/>
      <c r="E22" s="1192"/>
      <c r="F22" s="1192"/>
      <c r="G22" s="1211"/>
      <c r="H22" s="1211"/>
      <c r="I22" s="1211"/>
      <c r="J22" s="1211"/>
    </row>
    <row r="23" spans="1:10" ht="20.100000000000001" customHeight="1" x14ac:dyDescent="0.2">
      <c r="A23" s="410"/>
      <c r="B23" s="410"/>
      <c r="C23" s="410"/>
      <c r="D23" s="410"/>
      <c r="E23" s="410"/>
      <c r="F23" s="410"/>
      <c r="G23" s="256"/>
    </row>
    <row r="24" spans="1:10" ht="20.100000000000001" customHeight="1" x14ac:dyDescent="0.2">
      <c r="A24" s="1204" t="s">
        <v>250</v>
      </c>
      <c r="B24" s="1204"/>
      <c r="C24" s="1204"/>
      <c r="D24" s="1204"/>
      <c r="E24" s="1204"/>
      <c r="F24" s="1204"/>
    </row>
    <row r="25" spans="1:10" ht="33" customHeight="1" x14ac:dyDescent="0.2">
      <c r="A25" s="1215" t="str">
        <f>'DATOS } '!G7</f>
        <v>Laboratorios de calibración masa y volumen SIC, avenida carrera 50 # 26-55, int 2, INM piso 5.</v>
      </c>
      <c r="B25" s="1215"/>
      <c r="C25" s="1215"/>
      <c r="D25" s="1215"/>
      <c r="E25" s="1215"/>
      <c r="F25" s="1215"/>
      <c r="G25" s="1215"/>
      <c r="H25" s="1215"/>
      <c r="I25" s="1215"/>
      <c r="J25" s="1215"/>
    </row>
    <row r="26" spans="1:10" ht="20.100000000000001" customHeight="1" x14ac:dyDescent="0.2">
      <c r="B26" s="1204"/>
      <c r="C26" s="1204"/>
      <c r="D26" s="1204"/>
      <c r="E26" s="1204"/>
      <c r="F26" s="413"/>
      <c r="G26" s="412"/>
    </row>
    <row r="27" spans="1:10" ht="20.100000000000001" customHeight="1" x14ac:dyDescent="0.2">
      <c r="A27" s="1204" t="s">
        <v>251</v>
      </c>
      <c r="B27" s="1204"/>
      <c r="C27" s="1204"/>
      <c r="D27" s="1204"/>
      <c r="E27" s="1214">
        <f>'DATOS } '!I7</f>
        <v>0</v>
      </c>
      <c r="F27" s="1214"/>
      <c r="G27" s="330"/>
      <c r="H27" s="330"/>
    </row>
    <row r="28" spans="1:10" ht="20.100000000000001" customHeight="1" x14ac:dyDescent="0.25">
      <c r="A28" s="412"/>
      <c r="B28" s="412"/>
      <c r="C28" s="412"/>
      <c r="D28" s="412"/>
      <c r="E28" s="412"/>
      <c r="F28" s="412"/>
      <c r="G28" s="397"/>
      <c r="H28" s="397"/>
      <c r="I28" s="256"/>
      <c r="J28" s="256"/>
    </row>
    <row r="29" spans="1:10" ht="20.100000000000001" customHeight="1" x14ac:dyDescent="0.2">
      <c r="A29" s="1240" t="s">
        <v>304</v>
      </c>
      <c r="B29" s="1240"/>
      <c r="C29" s="1240"/>
      <c r="D29" s="1240"/>
      <c r="E29" s="1240"/>
      <c r="F29" s="1240"/>
      <c r="G29" s="1240"/>
      <c r="H29" s="1240"/>
      <c r="I29" s="1240"/>
      <c r="J29" s="1240"/>
    </row>
    <row r="30" spans="1:10" ht="20.100000000000001" customHeight="1" x14ac:dyDescent="0.2">
      <c r="A30" s="408"/>
      <c r="B30" s="408"/>
      <c r="C30" s="408"/>
      <c r="D30" s="408"/>
      <c r="G30" s="256"/>
    </row>
    <row r="31" spans="1:10" ht="35.25" customHeight="1" x14ac:dyDescent="0.2">
      <c r="A31" s="1263" t="s">
        <v>392</v>
      </c>
      <c r="B31" s="1263"/>
      <c r="C31" s="1263"/>
      <c r="D31" s="1263"/>
      <c r="E31" s="1263"/>
      <c r="F31" s="1263"/>
      <c r="G31" s="1263"/>
      <c r="H31" s="1263"/>
      <c r="I31" s="1263"/>
      <c r="J31" s="1263"/>
    </row>
    <row r="32" spans="1:10" ht="120" customHeight="1" x14ac:dyDescent="0.2">
      <c r="A32" s="1242"/>
      <c r="B32" s="1242"/>
      <c r="C32" s="1242"/>
      <c r="D32" s="1242"/>
      <c r="E32" s="1242"/>
      <c r="F32" s="1242"/>
      <c r="G32" s="1242"/>
      <c r="H32" s="1242"/>
      <c r="I32" s="1242"/>
      <c r="J32" s="1242"/>
    </row>
    <row r="33" spans="1:10" ht="20.100000000000001" customHeight="1" x14ac:dyDescent="0.2"/>
    <row r="34" spans="1:10" ht="20.100000000000001" customHeight="1" x14ac:dyDescent="0.25">
      <c r="F34" s="825" t="s">
        <v>418</v>
      </c>
      <c r="G34" s="825"/>
      <c r="H34" s="825"/>
      <c r="I34" s="826" t="str">
        <f>I3</f>
        <v>LCP-XXX-XX</v>
      </c>
      <c r="J34" s="826"/>
    </row>
    <row r="35" spans="1:10" ht="20.100000000000001" customHeight="1" x14ac:dyDescent="0.25">
      <c r="G35" s="397"/>
      <c r="H35" s="397"/>
      <c r="I35" s="376"/>
      <c r="J35" s="376"/>
    </row>
    <row r="36" spans="1:10" ht="15.75" x14ac:dyDescent="0.2">
      <c r="A36" s="1240" t="s">
        <v>355</v>
      </c>
      <c r="B36" s="1240"/>
      <c r="C36" s="1240"/>
      <c r="D36" s="1240"/>
      <c r="E36" s="1240"/>
      <c r="F36" s="1240"/>
      <c r="G36" s="1240"/>
      <c r="H36" s="1240"/>
      <c r="I36" s="1240"/>
      <c r="J36" s="1240"/>
    </row>
    <row r="37" spans="1:10" ht="15.75" x14ac:dyDescent="0.2">
      <c r="A37" s="1262"/>
      <c r="B37" s="1262"/>
      <c r="C37" s="1262"/>
      <c r="D37" s="1262"/>
      <c r="E37" s="1262"/>
      <c r="F37" s="1262"/>
      <c r="G37" s="1262"/>
      <c r="H37" s="1262"/>
      <c r="I37" s="1262"/>
      <c r="J37" s="1262"/>
    </row>
    <row r="38" spans="1:10" ht="20.100000000000001" customHeight="1" thickBot="1" x14ac:dyDescent="0.25">
      <c r="A38" s="331"/>
      <c r="B38" s="331"/>
      <c r="C38" s="331"/>
      <c r="D38" s="331"/>
      <c r="E38" s="331"/>
      <c r="F38" s="331"/>
      <c r="G38" s="331"/>
      <c r="J38" s="386"/>
    </row>
    <row r="39" spans="1:10" ht="21.75" customHeight="1" thickBot="1" x14ac:dyDescent="0.25">
      <c r="A39" s="1254" t="s">
        <v>313</v>
      </c>
      <c r="B39" s="1255"/>
      <c r="C39" s="1254" t="s">
        <v>265</v>
      </c>
      <c r="D39" s="1255"/>
      <c r="E39" s="1254" t="s">
        <v>266</v>
      </c>
      <c r="F39" s="1255"/>
      <c r="G39" s="1264" t="s">
        <v>267</v>
      </c>
      <c r="H39" s="1265"/>
      <c r="I39" s="1265"/>
      <c r="J39" s="1266"/>
    </row>
    <row r="40" spans="1:10" ht="39.950000000000003" customHeight="1" thickBot="1" x14ac:dyDescent="0.25">
      <c r="A40" s="1256"/>
      <c r="B40" s="1257"/>
      <c r="C40" s="1256"/>
      <c r="D40" s="1257"/>
      <c r="E40" s="1256"/>
      <c r="F40" s="1257"/>
      <c r="G40" s="1258" t="s">
        <v>268</v>
      </c>
      <c r="H40" s="1259"/>
      <c r="I40" s="1260" t="s">
        <v>269</v>
      </c>
      <c r="J40" s="1261"/>
    </row>
    <row r="41" spans="1:10" ht="39.950000000000003" customHeight="1" thickBot="1" x14ac:dyDescent="0.25">
      <c r="A41" s="1270" t="str">
        <f>D14</f>
        <v>Juego de pesas de 1 g a 10 kg</v>
      </c>
      <c r="B41" s="1271"/>
      <c r="C41" s="1270" t="s">
        <v>5</v>
      </c>
      <c r="D41" s="1272"/>
      <c r="E41" s="1273" t="e">
        <f>VLOOKUP($J$38,'DATOS } '!B123:G133,1,FALSE)</f>
        <v>#N/A</v>
      </c>
      <c r="F41" s="1274"/>
      <c r="G41" s="387" t="e">
        <f>VLOOKUP($J$38,'DATOS } '!B123:G134,3,FALSE)</f>
        <v>#N/A</v>
      </c>
      <c r="H41" s="388" t="s">
        <v>259</v>
      </c>
      <c r="I41" s="389" t="e">
        <f>VLOOKUP($J$38,'DATOS } '!B123:G133,5,FALSE)</f>
        <v>#N/A</v>
      </c>
      <c r="J41" s="390" t="s">
        <v>148</v>
      </c>
    </row>
    <row r="42" spans="1:10" ht="39.950000000000003" hidden="1" customHeight="1" thickBot="1" x14ac:dyDescent="0.25">
      <c r="A42" s="1267"/>
      <c r="B42" s="1268"/>
      <c r="C42" s="1267"/>
      <c r="D42" s="1269"/>
      <c r="E42" s="1248"/>
      <c r="F42" s="1268"/>
      <c r="G42" s="258"/>
      <c r="H42" s="259"/>
      <c r="I42" s="258"/>
      <c r="J42" s="260"/>
    </row>
    <row r="43" spans="1:10" ht="20.100000000000001" customHeight="1" x14ac:dyDescent="0.2"/>
    <row r="44" spans="1:10" ht="20.100000000000001" customHeight="1" x14ac:dyDescent="0.2">
      <c r="A44" s="1240" t="s">
        <v>314</v>
      </c>
      <c r="B44" s="1240"/>
      <c r="C44" s="1240"/>
      <c r="D44" s="1240"/>
      <c r="E44" s="1240"/>
      <c r="F44" s="1240"/>
      <c r="G44" s="1240"/>
      <c r="H44" s="1240"/>
      <c r="I44" s="1240"/>
      <c r="J44" s="1240"/>
    </row>
    <row r="45" spans="1:10" ht="20.100000000000001" customHeight="1" x14ac:dyDescent="0.2">
      <c r="A45" s="332"/>
    </row>
    <row r="46" spans="1:10" ht="20.100000000000001" customHeight="1" x14ac:dyDescent="0.2">
      <c r="A46" s="1251" t="s">
        <v>301</v>
      </c>
      <c r="B46" s="1251"/>
      <c r="C46" s="1251"/>
      <c r="D46" s="1251"/>
      <c r="E46" s="1251"/>
      <c r="F46" s="1251"/>
      <c r="G46" s="1251"/>
      <c r="H46" s="1251"/>
      <c r="I46" s="1251"/>
      <c r="J46" s="1251"/>
    </row>
    <row r="47" spans="1:10" ht="20.100000000000001" customHeight="1" x14ac:dyDescent="0.2">
      <c r="A47" s="1251"/>
      <c r="B47" s="1251"/>
      <c r="C47" s="1251"/>
      <c r="D47" s="1251"/>
      <c r="E47" s="1251"/>
      <c r="F47" s="1251"/>
      <c r="G47" s="1251"/>
      <c r="H47" s="1251"/>
      <c r="I47" s="1251"/>
      <c r="J47" s="1251"/>
    </row>
    <row r="48" spans="1:10" ht="20.100000000000001" customHeight="1" x14ac:dyDescent="0.2">
      <c r="A48" s="1251"/>
      <c r="B48" s="1251"/>
      <c r="C48" s="1251"/>
      <c r="D48" s="1251"/>
      <c r="E48" s="1251"/>
      <c r="F48" s="1251"/>
      <c r="G48" s="1251"/>
      <c r="H48" s="1251"/>
      <c r="I48" s="1251"/>
      <c r="J48" s="1251"/>
    </row>
    <row r="49" spans="1:1022 1031:2042 2051:3072 3081:4092 4101:5112 5121:6142 6151:7162 7171:8192 8201:9212 9221:10232 10241:11262 11271:12282 12291:13312 13321:14332 14341:15352 15361:16382" ht="20.100000000000001" customHeight="1" thickBot="1" x14ac:dyDescent="0.25">
      <c r="A49" s="399"/>
      <c r="B49" s="399"/>
      <c r="C49" s="399"/>
      <c r="D49" s="399"/>
      <c r="E49" s="399"/>
      <c r="F49" s="399"/>
      <c r="G49" s="399"/>
      <c r="H49" s="399"/>
      <c r="I49" s="399"/>
      <c r="J49" s="399"/>
    </row>
    <row r="50" spans="1:1022 1031:2042 2051:3072 3081:4092 4101:5112 5121:6142 6151:7162 7171:8192 8201:9212 9221:10232 10241:11262 11271:12282 12291:13312 13321:14332 14341:15352 15361:16382" ht="39.950000000000003" customHeight="1" thickBot="1" x14ac:dyDescent="0.25">
      <c r="A50" s="1224" t="s">
        <v>16</v>
      </c>
      <c r="B50" s="1205"/>
      <c r="C50" s="1205"/>
      <c r="D50" s="400" t="s">
        <v>24</v>
      </c>
      <c r="E50" s="400" t="s">
        <v>13</v>
      </c>
      <c r="F50" s="375" t="s">
        <v>256</v>
      </c>
      <c r="G50" s="1205" t="s">
        <v>17</v>
      </c>
      <c r="H50" s="1205"/>
      <c r="I50" s="1206" t="s">
        <v>11</v>
      </c>
      <c r="J50" s="1241"/>
    </row>
    <row r="51" spans="1:1022 1031:2042 2051:3072 3081:4092 4101:5112 5121:6142 6151:7162 7171:8192 8201:9212 9221:10232 10241:11262 11271:12282 12291:13312 13321:14332 14341:15352 15361:16382" ht="39.950000000000003" customHeight="1" thickBot="1" x14ac:dyDescent="0.25">
      <c r="A51" s="1252" t="s">
        <v>365</v>
      </c>
      <c r="B51" s="1253"/>
      <c r="C51" s="1253"/>
      <c r="D51" s="391" t="e">
        <f>'1 g }'!B7</f>
        <v>#N/A</v>
      </c>
      <c r="E51" s="392" t="e">
        <f>'1 g }'!D7</f>
        <v>#N/A</v>
      </c>
      <c r="F51" s="393" t="e">
        <f>'1 g }'!C16</f>
        <v>#N/A</v>
      </c>
      <c r="G51" s="1216" t="e">
        <f>'1 g }'!B9</f>
        <v>#N/A</v>
      </c>
      <c r="H51" s="1217"/>
      <c r="I51" s="1219" t="e">
        <f>'1 g }'!D9</f>
        <v>#N/A</v>
      </c>
      <c r="J51" s="1220"/>
    </row>
    <row r="52" spans="1:1022 1031:2042 2051:3072 3081:4092 4101:5112 5121:6142 6151:7162 7171:8192 8201:9212 9221:10232 10241:11262 11271:12282 12291:13312 13321:14332 14341:15352 15361:16382" ht="29.25" customHeight="1" thickBot="1" x14ac:dyDescent="0.25">
      <c r="A52" s="1244" t="s">
        <v>393</v>
      </c>
      <c r="B52" s="1245"/>
      <c r="C52" s="1246"/>
      <c r="D52" s="334" t="e">
        <f>'10 kg }'!B7</f>
        <v>#N/A</v>
      </c>
      <c r="E52" s="398" t="e">
        <f>'10 kg }'!D7</f>
        <v>#N/A</v>
      </c>
      <c r="F52" s="394" t="e">
        <f>'10 kg }'!C16</f>
        <v>#N/A</v>
      </c>
      <c r="G52" s="1247" t="e">
        <f>'10 kg }'!B9</f>
        <v>#N/A</v>
      </c>
      <c r="H52" s="1248"/>
      <c r="I52" s="1249" t="e">
        <f>'10 kg }'!D9</f>
        <v>#N/A</v>
      </c>
      <c r="J52" s="1250"/>
    </row>
    <row r="53" spans="1:1022 1031:2042 2051:3072 3081:4092 4101:5112 5121:6142 6151:7162 7171:8192 8201:9212 9221:10232 10241:11262 11271:12282 12291:13312 13321:14332 14341:15352 15361:16382" ht="20.25" customHeight="1" x14ac:dyDescent="0.2">
      <c r="A53" s="335"/>
      <c r="B53" s="335"/>
      <c r="C53" s="335"/>
      <c r="D53" s="336"/>
      <c r="E53" s="335"/>
      <c r="F53" s="335"/>
      <c r="G53" s="335"/>
      <c r="H53" s="335"/>
      <c r="I53" s="337"/>
      <c r="J53" s="337"/>
    </row>
    <row r="54" spans="1:1022 1031:2042 2051:3072 3081:4092 4101:5112 5121:6142 6151:7162 7171:8192 8201:9212 9221:10232 10241:11262 11271:12282 12291:13312 13321:14332 14341:15352 15361:16382" ht="20.100000000000001" customHeight="1" x14ac:dyDescent="0.2">
      <c r="A54" s="1221" t="s">
        <v>306</v>
      </c>
      <c r="B54" s="1221"/>
      <c r="C54" s="1221"/>
      <c r="D54" s="1221"/>
      <c r="E54" s="1221"/>
      <c r="F54" s="1221"/>
      <c r="G54" s="1221"/>
      <c r="H54" s="1221"/>
      <c r="I54" s="1221"/>
      <c r="J54" s="1221"/>
    </row>
    <row r="55" spans="1:1022 1031:2042 2051:3072 3081:4092 4101:5112 5121:6142 6151:7162 7171:8192 8201:9212 9221:10232 10241:11262 11271:12282 12291:13312 13321:14332 14341:15352 15361:16382" ht="20.100000000000001" customHeight="1" x14ac:dyDescent="0.2">
      <c r="A55" s="332"/>
      <c r="B55" s="332"/>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ht="18" customHeight="1" x14ac:dyDescent="0.2">
      <c r="A58" s="403"/>
      <c r="B58" s="403"/>
      <c r="C58" s="403"/>
      <c r="D58" s="403"/>
      <c r="E58" s="403"/>
      <c r="F58" s="403"/>
      <c r="G58" s="403"/>
      <c r="H58" s="403"/>
      <c r="I58" s="403"/>
      <c r="J58" s="403"/>
    </row>
    <row r="59" spans="1:1022 1031:2042 2051:3072 3081:4092 4101:5112 5121:6142 6151:7162 7171:8192 8201:9212 9221:10232 10241:11262 11271:12282 12291:13312 13321:14332 14341:15352 15361:16382" ht="120" customHeight="1" x14ac:dyDescent="0.2">
      <c r="A59" s="1242"/>
      <c r="B59" s="1242"/>
      <c r="C59" s="1242"/>
      <c r="D59" s="1242"/>
      <c r="E59" s="1242"/>
      <c r="F59" s="1242"/>
      <c r="G59" s="1242"/>
      <c r="H59" s="1242"/>
      <c r="I59" s="1242"/>
      <c r="J59" s="1242"/>
    </row>
    <row r="60" spans="1:1022 1031:2042 2051:3072 3081:4092 4101:5112 5121:6142 6151:7162 7171:8192 8201:9212 9221:10232 10241:11262 11271:12282 12291:13312 13321:14332 14341:15352 15361:16382" ht="20.100000000000001" customHeight="1" x14ac:dyDescent="0.2">
      <c r="A60" s="403"/>
      <c r="B60" s="403"/>
      <c r="C60" s="403"/>
      <c r="D60" s="403"/>
      <c r="E60" s="403"/>
      <c r="F60" s="403"/>
    </row>
    <row r="61" spans="1:1022 1031:2042 2051:3072 3081:4092 4101:5112 5121:6142 6151:7162 7171:8192 8201:9212 9221:10232 10241:11262 11271:12282 12291:13312 13321:14332 14341:15352 15361:16382" ht="20.100000000000001" customHeight="1" x14ac:dyDescent="0.25">
      <c r="A61" s="403"/>
      <c r="B61" s="403"/>
      <c r="C61" s="403"/>
      <c r="D61" s="403"/>
      <c r="E61" s="403"/>
      <c r="F61" s="825" t="s">
        <v>418</v>
      </c>
      <c r="G61" s="825"/>
      <c r="H61" s="825"/>
      <c r="I61" s="1243" t="str">
        <f>I3</f>
        <v>LCP-XXX-XX</v>
      </c>
      <c r="J61" s="1243"/>
    </row>
    <row r="62" spans="1:1022 1031:2042 2051:3072 3081:4092 4101:5112 5121:6142 6151:7162 7171:8192 8201:9212 9221:10232 10241:11262 11271:12282 12291:13312 13321:14332 14341:15352 15361:16382" ht="15.75" customHeight="1" x14ac:dyDescent="0.2">
      <c r="A62" s="1221" t="s">
        <v>307</v>
      </c>
      <c r="B62" s="1221"/>
      <c r="C62" s="1221"/>
      <c r="D62" s="1221"/>
      <c r="E62" s="1221"/>
      <c r="F62" s="1221"/>
      <c r="G62" s="1221"/>
      <c r="H62" s="1221"/>
      <c r="I62" s="1221"/>
      <c r="J62" s="1221"/>
    </row>
    <row r="63" spans="1:1022 1031:2042 2051:3072 3081:4092 4101:5112 5121:6142 6151:7162 7171:8192 8201:9212 9221:10232 10241:11262 11271:12282 12291:13312 13321:14332 14341:15352 15361:16382" ht="15" customHeight="1" thickBot="1" x14ac:dyDescent="0.25">
      <c r="A63" s="332"/>
      <c r="B63" s="332"/>
      <c r="K63" s="332"/>
      <c r="L63" s="332"/>
      <c r="U63" s="332"/>
      <c r="V63" s="332"/>
      <c r="AE63" s="332"/>
      <c r="AF63" s="332"/>
      <c r="AO63" s="332"/>
      <c r="AP63" s="332"/>
      <c r="AY63" s="332"/>
      <c r="AZ63" s="332"/>
      <c r="BI63" s="332"/>
      <c r="BJ63" s="332"/>
      <c r="BS63" s="332"/>
      <c r="BT63" s="332"/>
      <c r="CC63" s="332"/>
      <c r="CD63" s="332"/>
      <c r="CM63" s="332"/>
      <c r="CN63" s="332"/>
      <c r="CW63" s="332"/>
      <c r="CX63" s="332"/>
      <c r="DG63" s="332"/>
      <c r="DH63" s="332"/>
      <c r="DQ63" s="332"/>
      <c r="DR63" s="332"/>
      <c r="EA63" s="332"/>
      <c r="EB63" s="332"/>
      <c r="EK63" s="332"/>
      <c r="EL63" s="332"/>
      <c r="EU63" s="332"/>
      <c r="EV63" s="332"/>
      <c r="FE63" s="332"/>
      <c r="FF63" s="332"/>
      <c r="FO63" s="332"/>
      <c r="FP63" s="332"/>
      <c r="FY63" s="332"/>
      <c r="FZ63" s="332"/>
      <c r="GI63" s="332"/>
      <c r="GJ63" s="332"/>
      <c r="GS63" s="332"/>
      <c r="GT63" s="332"/>
      <c r="HC63" s="332"/>
      <c r="HD63" s="332"/>
      <c r="HM63" s="332"/>
      <c r="HN63" s="332"/>
      <c r="HW63" s="332"/>
      <c r="HX63" s="332"/>
      <c r="IG63" s="332"/>
      <c r="IH63" s="332"/>
      <c r="IQ63" s="332"/>
      <c r="IR63" s="332"/>
      <c r="JA63" s="332"/>
      <c r="JB63" s="332"/>
      <c r="JK63" s="332"/>
      <c r="JL63" s="332"/>
      <c r="JU63" s="332"/>
      <c r="JV63" s="332"/>
      <c r="KE63" s="332"/>
      <c r="KF63" s="332"/>
      <c r="KO63" s="332"/>
      <c r="KP63" s="332"/>
      <c r="KY63" s="332"/>
      <c r="KZ63" s="332"/>
      <c r="LI63" s="332"/>
      <c r="LJ63" s="332"/>
      <c r="LS63" s="332"/>
      <c r="LT63" s="332"/>
      <c r="MC63" s="332"/>
      <c r="MD63" s="332"/>
      <c r="MM63" s="332"/>
      <c r="MN63" s="332"/>
      <c r="MW63" s="332"/>
      <c r="MX63" s="332"/>
      <c r="NG63" s="332"/>
      <c r="NH63" s="332"/>
      <c r="NQ63" s="332"/>
      <c r="NR63" s="332"/>
      <c r="OA63" s="332"/>
      <c r="OB63" s="332"/>
      <c r="OK63" s="332"/>
      <c r="OL63" s="332"/>
      <c r="OU63" s="332"/>
      <c r="OV63" s="332"/>
      <c r="PE63" s="332"/>
      <c r="PF63" s="332"/>
      <c r="PO63" s="332"/>
      <c r="PP63" s="332"/>
      <c r="PY63" s="332"/>
      <c r="PZ63" s="332"/>
      <c r="QI63" s="332"/>
      <c r="QJ63" s="332"/>
      <c r="QS63" s="332"/>
      <c r="QT63" s="332"/>
      <c r="RC63" s="332"/>
      <c r="RD63" s="332"/>
      <c r="RM63" s="332"/>
      <c r="RN63" s="332"/>
      <c r="RW63" s="332"/>
      <c r="RX63" s="332"/>
      <c r="SG63" s="332"/>
      <c r="SH63" s="332"/>
      <c r="SQ63" s="332"/>
      <c r="SR63" s="332"/>
      <c r="TA63" s="332"/>
      <c r="TB63" s="332"/>
      <c r="TK63" s="332"/>
      <c r="TL63" s="332"/>
      <c r="TU63" s="332"/>
      <c r="TV63" s="332"/>
      <c r="UE63" s="332"/>
      <c r="UF63" s="332"/>
      <c r="UO63" s="332"/>
      <c r="UP63" s="332"/>
      <c r="UY63" s="332"/>
      <c r="UZ63" s="332"/>
      <c r="VI63" s="332"/>
      <c r="VJ63" s="332"/>
      <c r="VS63" s="332"/>
      <c r="VT63" s="332"/>
      <c r="WC63" s="332"/>
      <c r="WD63" s="332"/>
      <c r="WM63" s="332"/>
      <c r="WN63" s="332"/>
      <c r="WW63" s="332"/>
      <c r="WX63" s="332"/>
      <c r="XG63" s="332"/>
      <c r="XH63" s="332"/>
      <c r="XQ63" s="332"/>
      <c r="XR63" s="332"/>
      <c r="YA63" s="332"/>
      <c r="YB63" s="332"/>
      <c r="YK63" s="332"/>
      <c r="YL63" s="332"/>
      <c r="YU63" s="332"/>
      <c r="YV63" s="332"/>
      <c r="ZE63" s="332"/>
      <c r="ZF63" s="332"/>
      <c r="ZO63" s="332"/>
      <c r="ZP63" s="332"/>
      <c r="ZY63" s="332"/>
      <c r="ZZ63" s="332"/>
      <c r="AAI63" s="332"/>
      <c r="AAJ63" s="332"/>
      <c r="AAS63" s="332"/>
      <c r="AAT63" s="332"/>
      <c r="ABC63" s="332"/>
      <c r="ABD63" s="332"/>
      <c r="ABM63" s="332"/>
      <c r="ABN63" s="332"/>
      <c r="ABW63" s="332"/>
      <c r="ABX63" s="332"/>
      <c r="ACG63" s="332"/>
      <c r="ACH63" s="332"/>
      <c r="ACQ63" s="332"/>
      <c r="ACR63" s="332"/>
      <c r="ADA63" s="332"/>
      <c r="ADB63" s="332"/>
      <c r="ADK63" s="332"/>
      <c r="ADL63" s="332"/>
      <c r="ADU63" s="332"/>
      <c r="ADV63" s="332"/>
      <c r="AEE63" s="332"/>
      <c r="AEF63" s="332"/>
      <c r="AEO63" s="332"/>
      <c r="AEP63" s="332"/>
      <c r="AEY63" s="332"/>
      <c r="AEZ63" s="332"/>
      <c r="AFI63" s="332"/>
      <c r="AFJ63" s="332"/>
      <c r="AFS63" s="332"/>
      <c r="AFT63" s="332"/>
      <c r="AGC63" s="332"/>
      <c r="AGD63" s="332"/>
      <c r="AGM63" s="332"/>
      <c r="AGN63" s="332"/>
      <c r="AGW63" s="332"/>
      <c r="AGX63" s="332"/>
      <c r="AHG63" s="332"/>
      <c r="AHH63" s="332"/>
      <c r="AHQ63" s="332"/>
      <c r="AHR63" s="332"/>
      <c r="AIA63" s="332"/>
      <c r="AIB63" s="332"/>
      <c r="AIK63" s="332"/>
      <c r="AIL63" s="332"/>
      <c r="AIU63" s="332"/>
      <c r="AIV63" s="332"/>
      <c r="AJE63" s="332"/>
      <c r="AJF63" s="332"/>
      <c r="AJO63" s="332"/>
      <c r="AJP63" s="332"/>
      <c r="AJY63" s="332"/>
      <c r="AJZ63" s="332"/>
      <c r="AKI63" s="332"/>
      <c r="AKJ63" s="332"/>
      <c r="AKS63" s="332"/>
      <c r="AKT63" s="332"/>
      <c r="ALC63" s="332"/>
      <c r="ALD63" s="332"/>
      <c r="ALM63" s="332"/>
      <c r="ALN63" s="332"/>
      <c r="ALW63" s="332"/>
      <c r="ALX63" s="332"/>
      <c r="AMG63" s="332"/>
      <c r="AMH63" s="332"/>
      <c r="AMQ63" s="332"/>
      <c r="AMR63" s="332"/>
      <c r="ANA63" s="332"/>
      <c r="ANB63" s="332"/>
      <c r="ANK63" s="332"/>
      <c r="ANL63" s="332"/>
      <c r="ANU63" s="332"/>
      <c r="ANV63" s="332"/>
      <c r="AOE63" s="332"/>
      <c r="AOF63" s="332"/>
      <c r="AOO63" s="332"/>
      <c r="AOP63" s="332"/>
      <c r="AOY63" s="332"/>
      <c r="AOZ63" s="332"/>
      <c r="API63" s="332"/>
      <c r="APJ63" s="332"/>
      <c r="APS63" s="332"/>
      <c r="APT63" s="332"/>
      <c r="AQC63" s="332"/>
      <c r="AQD63" s="332"/>
      <c r="AQM63" s="332"/>
      <c r="AQN63" s="332"/>
      <c r="AQW63" s="332"/>
      <c r="AQX63" s="332"/>
      <c r="ARG63" s="332"/>
      <c r="ARH63" s="332"/>
      <c r="ARQ63" s="332"/>
      <c r="ARR63" s="332"/>
      <c r="ASA63" s="332"/>
      <c r="ASB63" s="332"/>
      <c r="ASK63" s="332"/>
      <c r="ASL63" s="332"/>
      <c r="ASU63" s="332"/>
      <c r="ASV63" s="332"/>
      <c r="ATE63" s="332"/>
      <c r="ATF63" s="332"/>
      <c r="ATO63" s="332"/>
      <c r="ATP63" s="332"/>
      <c r="ATY63" s="332"/>
      <c r="ATZ63" s="332"/>
      <c r="AUI63" s="332"/>
      <c r="AUJ63" s="332"/>
      <c r="AUS63" s="332"/>
      <c r="AUT63" s="332"/>
      <c r="AVC63" s="332"/>
      <c r="AVD63" s="332"/>
      <c r="AVM63" s="332"/>
      <c r="AVN63" s="332"/>
      <c r="AVW63" s="332"/>
      <c r="AVX63" s="332"/>
      <c r="AWG63" s="332"/>
      <c r="AWH63" s="332"/>
      <c r="AWQ63" s="332"/>
      <c r="AWR63" s="332"/>
      <c r="AXA63" s="332"/>
      <c r="AXB63" s="332"/>
      <c r="AXK63" s="332"/>
      <c r="AXL63" s="332"/>
      <c r="AXU63" s="332"/>
      <c r="AXV63" s="332"/>
      <c r="AYE63" s="332"/>
      <c r="AYF63" s="332"/>
      <c r="AYO63" s="332"/>
      <c r="AYP63" s="332"/>
      <c r="AYY63" s="332"/>
      <c r="AYZ63" s="332"/>
      <c r="AZI63" s="332"/>
      <c r="AZJ63" s="332"/>
      <c r="AZS63" s="332"/>
      <c r="AZT63" s="332"/>
      <c r="BAC63" s="332"/>
      <c r="BAD63" s="332"/>
      <c r="BAM63" s="332"/>
      <c r="BAN63" s="332"/>
      <c r="BAW63" s="332"/>
      <c r="BAX63" s="332"/>
      <c r="BBG63" s="332"/>
      <c r="BBH63" s="332"/>
      <c r="BBQ63" s="332"/>
      <c r="BBR63" s="332"/>
      <c r="BCA63" s="332"/>
      <c r="BCB63" s="332"/>
      <c r="BCK63" s="332"/>
      <c r="BCL63" s="332"/>
      <c r="BCU63" s="332"/>
      <c r="BCV63" s="332"/>
      <c r="BDE63" s="332"/>
      <c r="BDF63" s="332"/>
      <c r="BDO63" s="332"/>
      <c r="BDP63" s="332"/>
      <c r="BDY63" s="332"/>
      <c r="BDZ63" s="332"/>
      <c r="BEI63" s="332"/>
      <c r="BEJ63" s="332"/>
      <c r="BES63" s="332"/>
      <c r="BET63" s="332"/>
      <c r="BFC63" s="332"/>
      <c r="BFD63" s="332"/>
      <c r="BFM63" s="332"/>
      <c r="BFN63" s="332"/>
      <c r="BFW63" s="332"/>
      <c r="BFX63" s="332"/>
      <c r="BGG63" s="332"/>
      <c r="BGH63" s="332"/>
      <c r="BGQ63" s="332"/>
      <c r="BGR63" s="332"/>
      <c r="BHA63" s="332"/>
      <c r="BHB63" s="332"/>
      <c r="BHK63" s="332"/>
      <c r="BHL63" s="332"/>
      <c r="BHU63" s="332"/>
      <c r="BHV63" s="332"/>
      <c r="BIE63" s="332"/>
      <c r="BIF63" s="332"/>
      <c r="BIO63" s="332"/>
      <c r="BIP63" s="332"/>
      <c r="BIY63" s="332"/>
      <c r="BIZ63" s="332"/>
      <c r="BJI63" s="332"/>
      <c r="BJJ63" s="332"/>
      <c r="BJS63" s="332"/>
      <c r="BJT63" s="332"/>
      <c r="BKC63" s="332"/>
      <c r="BKD63" s="332"/>
      <c r="BKM63" s="332"/>
      <c r="BKN63" s="332"/>
      <c r="BKW63" s="332"/>
      <c r="BKX63" s="332"/>
      <c r="BLG63" s="332"/>
      <c r="BLH63" s="332"/>
      <c r="BLQ63" s="332"/>
      <c r="BLR63" s="332"/>
      <c r="BMA63" s="332"/>
      <c r="BMB63" s="332"/>
      <c r="BMK63" s="332"/>
      <c r="BML63" s="332"/>
      <c r="BMU63" s="332"/>
      <c r="BMV63" s="332"/>
      <c r="BNE63" s="332"/>
      <c r="BNF63" s="332"/>
      <c r="BNO63" s="332"/>
      <c r="BNP63" s="332"/>
      <c r="BNY63" s="332"/>
      <c r="BNZ63" s="332"/>
      <c r="BOI63" s="332"/>
      <c r="BOJ63" s="332"/>
      <c r="BOS63" s="332"/>
      <c r="BOT63" s="332"/>
      <c r="BPC63" s="332"/>
      <c r="BPD63" s="332"/>
      <c r="BPM63" s="332"/>
      <c r="BPN63" s="332"/>
      <c r="BPW63" s="332"/>
      <c r="BPX63" s="332"/>
      <c r="BQG63" s="332"/>
      <c r="BQH63" s="332"/>
      <c r="BQQ63" s="332"/>
      <c r="BQR63" s="332"/>
      <c r="BRA63" s="332"/>
      <c r="BRB63" s="332"/>
      <c r="BRK63" s="332"/>
      <c r="BRL63" s="332"/>
      <c r="BRU63" s="332"/>
      <c r="BRV63" s="332"/>
      <c r="BSE63" s="332"/>
      <c r="BSF63" s="332"/>
      <c r="BSO63" s="332"/>
      <c r="BSP63" s="332"/>
      <c r="BSY63" s="332"/>
      <c r="BSZ63" s="332"/>
      <c r="BTI63" s="332"/>
      <c r="BTJ63" s="332"/>
      <c r="BTS63" s="332"/>
      <c r="BTT63" s="332"/>
      <c r="BUC63" s="332"/>
      <c r="BUD63" s="332"/>
      <c r="BUM63" s="332"/>
      <c r="BUN63" s="332"/>
      <c r="BUW63" s="332"/>
      <c r="BUX63" s="332"/>
      <c r="BVG63" s="332"/>
      <c r="BVH63" s="332"/>
      <c r="BVQ63" s="332"/>
      <c r="BVR63" s="332"/>
      <c r="BWA63" s="332"/>
      <c r="BWB63" s="332"/>
      <c r="BWK63" s="332"/>
      <c r="BWL63" s="332"/>
      <c r="BWU63" s="332"/>
      <c r="BWV63" s="332"/>
      <c r="BXE63" s="332"/>
      <c r="BXF63" s="332"/>
      <c r="BXO63" s="332"/>
      <c r="BXP63" s="332"/>
      <c r="BXY63" s="332"/>
      <c r="BXZ63" s="332"/>
      <c r="BYI63" s="332"/>
      <c r="BYJ63" s="332"/>
      <c r="BYS63" s="332"/>
      <c r="BYT63" s="332"/>
      <c r="BZC63" s="332"/>
      <c r="BZD63" s="332"/>
      <c r="BZM63" s="332"/>
      <c r="BZN63" s="332"/>
      <c r="BZW63" s="332"/>
      <c r="BZX63" s="332"/>
      <c r="CAG63" s="332"/>
      <c r="CAH63" s="332"/>
      <c r="CAQ63" s="332"/>
      <c r="CAR63" s="332"/>
      <c r="CBA63" s="332"/>
      <c r="CBB63" s="332"/>
      <c r="CBK63" s="332"/>
      <c r="CBL63" s="332"/>
      <c r="CBU63" s="332"/>
      <c r="CBV63" s="332"/>
      <c r="CCE63" s="332"/>
      <c r="CCF63" s="332"/>
      <c r="CCO63" s="332"/>
      <c r="CCP63" s="332"/>
      <c r="CCY63" s="332"/>
      <c r="CCZ63" s="332"/>
      <c r="CDI63" s="332"/>
      <c r="CDJ63" s="332"/>
      <c r="CDS63" s="332"/>
      <c r="CDT63" s="332"/>
      <c r="CEC63" s="332"/>
      <c r="CED63" s="332"/>
      <c r="CEM63" s="332"/>
      <c r="CEN63" s="332"/>
      <c r="CEW63" s="332"/>
      <c r="CEX63" s="332"/>
      <c r="CFG63" s="332"/>
      <c r="CFH63" s="332"/>
      <c r="CFQ63" s="332"/>
      <c r="CFR63" s="332"/>
      <c r="CGA63" s="332"/>
      <c r="CGB63" s="332"/>
      <c r="CGK63" s="332"/>
      <c r="CGL63" s="332"/>
      <c r="CGU63" s="332"/>
      <c r="CGV63" s="332"/>
      <c r="CHE63" s="332"/>
      <c r="CHF63" s="332"/>
      <c r="CHO63" s="332"/>
      <c r="CHP63" s="332"/>
      <c r="CHY63" s="332"/>
      <c r="CHZ63" s="332"/>
      <c r="CII63" s="332"/>
      <c r="CIJ63" s="332"/>
      <c r="CIS63" s="332"/>
      <c r="CIT63" s="332"/>
      <c r="CJC63" s="332"/>
      <c r="CJD63" s="332"/>
      <c r="CJM63" s="332"/>
      <c r="CJN63" s="332"/>
      <c r="CJW63" s="332"/>
      <c r="CJX63" s="332"/>
      <c r="CKG63" s="332"/>
      <c r="CKH63" s="332"/>
      <c r="CKQ63" s="332"/>
      <c r="CKR63" s="332"/>
      <c r="CLA63" s="332"/>
      <c r="CLB63" s="332"/>
      <c r="CLK63" s="332"/>
      <c r="CLL63" s="332"/>
      <c r="CLU63" s="332"/>
      <c r="CLV63" s="332"/>
      <c r="CME63" s="332"/>
      <c r="CMF63" s="332"/>
      <c r="CMO63" s="332"/>
      <c r="CMP63" s="332"/>
      <c r="CMY63" s="332"/>
      <c r="CMZ63" s="332"/>
      <c r="CNI63" s="332"/>
      <c r="CNJ63" s="332"/>
      <c r="CNS63" s="332"/>
      <c r="CNT63" s="332"/>
      <c r="COC63" s="332"/>
      <c r="COD63" s="332"/>
      <c r="COM63" s="332"/>
      <c r="CON63" s="332"/>
      <c r="COW63" s="332"/>
      <c r="COX63" s="332"/>
      <c r="CPG63" s="332"/>
      <c r="CPH63" s="332"/>
      <c r="CPQ63" s="332"/>
      <c r="CPR63" s="332"/>
      <c r="CQA63" s="332"/>
      <c r="CQB63" s="332"/>
      <c r="CQK63" s="332"/>
      <c r="CQL63" s="332"/>
      <c r="CQU63" s="332"/>
      <c r="CQV63" s="332"/>
      <c r="CRE63" s="332"/>
      <c r="CRF63" s="332"/>
      <c r="CRO63" s="332"/>
      <c r="CRP63" s="332"/>
      <c r="CRY63" s="332"/>
      <c r="CRZ63" s="332"/>
      <c r="CSI63" s="332"/>
      <c r="CSJ63" s="332"/>
      <c r="CSS63" s="332"/>
      <c r="CST63" s="332"/>
      <c r="CTC63" s="332"/>
      <c r="CTD63" s="332"/>
      <c r="CTM63" s="332"/>
      <c r="CTN63" s="332"/>
      <c r="CTW63" s="332"/>
      <c r="CTX63" s="332"/>
      <c r="CUG63" s="332"/>
      <c r="CUH63" s="332"/>
      <c r="CUQ63" s="332"/>
      <c r="CUR63" s="332"/>
      <c r="CVA63" s="332"/>
      <c r="CVB63" s="332"/>
      <c r="CVK63" s="332"/>
      <c r="CVL63" s="332"/>
      <c r="CVU63" s="332"/>
      <c r="CVV63" s="332"/>
      <c r="CWE63" s="332"/>
      <c r="CWF63" s="332"/>
      <c r="CWO63" s="332"/>
      <c r="CWP63" s="332"/>
      <c r="CWY63" s="332"/>
      <c r="CWZ63" s="332"/>
      <c r="CXI63" s="332"/>
      <c r="CXJ63" s="332"/>
      <c r="CXS63" s="332"/>
      <c r="CXT63" s="332"/>
      <c r="CYC63" s="332"/>
      <c r="CYD63" s="332"/>
      <c r="CYM63" s="332"/>
      <c r="CYN63" s="332"/>
      <c r="CYW63" s="332"/>
      <c r="CYX63" s="332"/>
      <c r="CZG63" s="332"/>
      <c r="CZH63" s="332"/>
      <c r="CZQ63" s="332"/>
      <c r="CZR63" s="332"/>
      <c r="DAA63" s="332"/>
      <c r="DAB63" s="332"/>
      <c r="DAK63" s="332"/>
      <c r="DAL63" s="332"/>
      <c r="DAU63" s="332"/>
      <c r="DAV63" s="332"/>
      <c r="DBE63" s="332"/>
      <c r="DBF63" s="332"/>
      <c r="DBO63" s="332"/>
      <c r="DBP63" s="332"/>
      <c r="DBY63" s="332"/>
      <c r="DBZ63" s="332"/>
      <c r="DCI63" s="332"/>
      <c r="DCJ63" s="332"/>
      <c r="DCS63" s="332"/>
      <c r="DCT63" s="332"/>
      <c r="DDC63" s="332"/>
      <c r="DDD63" s="332"/>
      <c r="DDM63" s="332"/>
      <c r="DDN63" s="332"/>
      <c r="DDW63" s="332"/>
      <c r="DDX63" s="332"/>
      <c r="DEG63" s="332"/>
      <c r="DEH63" s="332"/>
      <c r="DEQ63" s="332"/>
      <c r="DER63" s="332"/>
      <c r="DFA63" s="332"/>
      <c r="DFB63" s="332"/>
      <c r="DFK63" s="332"/>
      <c r="DFL63" s="332"/>
      <c r="DFU63" s="332"/>
      <c r="DFV63" s="332"/>
      <c r="DGE63" s="332"/>
      <c r="DGF63" s="332"/>
      <c r="DGO63" s="332"/>
      <c r="DGP63" s="332"/>
      <c r="DGY63" s="332"/>
      <c r="DGZ63" s="332"/>
      <c r="DHI63" s="332"/>
      <c r="DHJ63" s="332"/>
      <c r="DHS63" s="332"/>
      <c r="DHT63" s="332"/>
      <c r="DIC63" s="332"/>
      <c r="DID63" s="332"/>
      <c r="DIM63" s="332"/>
      <c r="DIN63" s="332"/>
      <c r="DIW63" s="332"/>
      <c r="DIX63" s="332"/>
      <c r="DJG63" s="332"/>
      <c r="DJH63" s="332"/>
      <c r="DJQ63" s="332"/>
      <c r="DJR63" s="332"/>
      <c r="DKA63" s="332"/>
      <c r="DKB63" s="332"/>
      <c r="DKK63" s="332"/>
      <c r="DKL63" s="332"/>
      <c r="DKU63" s="332"/>
      <c r="DKV63" s="332"/>
      <c r="DLE63" s="332"/>
      <c r="DLF63" s="332"/>
      <c r="DLO63" s="332"/>
      <c r="DLP63" s="332"/>
      <c r="DLY63" s="332"/>
      <c r="DLZ63" s="332"/>
      <c r="DMI63" s="332"/>
      <c r="DMJ63" s="332"/>
      <c r="DMS63" s="332"/>
      <c r="DMT63" s="332"/>
      <c r="DNC63" s="332"/>
      <c r="DND63" s="332"/>
      <c r="DNM63" s="332"/>
      <c r="DNN63" s="332"/>
      <c r="DNW63" s="332"/>
      <c r="DNX63" s="332"/>
      <c r="DOG63" s="332"/>
      <c r="DOH63" s="332"/>
      <c r="DOQ63" s="332"/>
      <c r="DOR63" s="332"/>
      <c r="DPA63" s="332"/>
      <c r="DPB63" s="332"/>
      <c r="DPK63" s="332"/>
      <c r="DPL63" s="332"/>
      <c r="DPU63" s="332"/>
      <c r="DPV63" s="332"/>
      <c r="DQE63" s="332"/>
      <c r="DQF63" s="332"/>
      <c r="DQO63" s="332"/>
      <c r="DQP63" s="332"/>
      <c r="DQY63" s="332"/>
      <c r="DQZ63" s="332"/>
      <c r="DRI63" s="332"/>
      <c r="DRJ63" s="332"/>
      <c r="DRS63" s="332"/>
      <c r="DRT63" s="332"/>
      <c r="DSC63" s="332"/>
      <c r="DSD63" s="332"/>
      <c r="DSM63" s="332"/>
      <c r="DSN63" s="332"/>
      <c r="DSW63" s="332"/>
      <c r="DSX63" s="332"/>
      <c r="DTG63" s="332"/>
      <c r="DTH63" s="332"/>
      <c r="DTQ63" s="332"/>
      <c r="DTR63" s="332"/>
      <c r="DUA63" s="332"/>
      <c r="DUB63" s="332"/>
      <c r="DUK63" s="332"/>
      <c r="DUL63" s="332"/>
      <c r="DUU63" s="332"/>
      <c r="DUV63" s="332"/>
      <c r="DVE63" s="332"/>
      <c r="DVF63" s="332"/>
      <c r="DVO63" s="332"/>
      <c r="DVP63" s="332"/>
      <c r="DVY63" s="332"/>
      <c r="DVZ63" s="332"/>
      <c r="DWI63" s="332"/>
      <c r="DWJ63" s="332"/>
      <c r="DWS63" s="332"/>
      <c r="DWT63" s="332"/>
      <c r="DXC63" s="332"/>
      <c r="DXD63" s="332"/>
      <c r="DXM63" s="332"/>
      <c r="DXN63" s="332"/>
      <c r="DXW63" s="332"/>
      <c r="DXX63" s="332"/>
      <c r="DYG63" s="332"/>
      <c r="DYH63" s="332"/>
      <c r="DYQ63" s="332"/>
      <c r="DYR63" s="332"/>
      <c r="DZA63" s="332"/>
      <c r="DZB63" s="332"/>
      <c r="DZK63" s="332"/>
      <c r="DZL63" s="332"/>
      <c r="DZU63" s="332"/>
      <c r="DZV63" s="332"/>
      <c r="EAE63" s="332"/>
      <c r="EAF63" s="332"/>
      <c r="EAO63" s="332"/>
      <c r="EAP63" s="332"/>
      <c r="EAY63" s="332"/>
      <c r="EAZ63" s="332"/>
      <c r="EBI63" s="332"/>
      <c r="EBJ63" s="332"/>
      <c r="EBS63" s="332"/>
      <c r="EBT63" s="332"/>
      <c r="ECC63" s="332"/>
      <c r="ECD63" s="332"/>
      <c r="ECM63" s="332"/>
      <c r="ECN63" s="332"/>
      <c r="ECW63" s="332"/>
      <c r="ECX63" s="332"/>
      <c r="EDG63" s="332"/>
      <c r="EDH63" s="332"/>
      <c r="EDQ63" s="332"/>
      <c r="EDR63" s="332"/>
      <c r="EEA63" s="332"/>
      <c r="EEB63" s="332"/>
      <c r="EEK63" s="332"/>
      <c r="EEL63" s="332"/>
      <c r="EEU63" s="332"/>
      <c r="EEV63" s="332"/>
      <c r="EFE63" s="332"/>
      <c r="EFF63" s="332"/>
      <c r="EFO63" s="332"/>
      <c r="EFP63" s="332"/>
      <c r="EFY63" s="332"/>
      <c r="EFZ63" s="332"/>
      <c r="EGI63" s="332"/>
      <c r="EGJ63" s="332"/>
      <c r="EGS63" s="332"/>
      <c r="EGT63" s="332"/>
      <c r="EHC63" s="332"/>
      <c r="EHD63" s="332"/>
      <c r="EHM63" s="332"/>
      <c r="EHN63" s="332"/>
      <c r="EHW63" s="332"/>
      <c r="EHX63" s="332"/>
      <c r="EIG63" s="332"/>
      <c r="EIH63" s="332"/>
      <c r="EIQ63" s="332"/>
      <c r="EIR63" s="332"/>
      <c r="EJA63" s="332"/>
      <c r="EJB63" s="332"/>
      <c r="EJK63" s="332"/>
      <c r="EJL63" s="332"/>
      <c r="EJU63" s="332"/>
      <c r="EJV63" s="332"/>
      <c r="EKE63" s="332"/>
      <c r="EKF63" s="332"/>
      <c r="EKO63" s="332"/>
      <c r="EKP63" s="332"/>
      <c r="EKY63" s="332"/>
      <c r="EKZ63" s="332"/>
      <c r="ELI63" s="332"/>
      <c r="ELJ63" s="332"/>
      <c r="ELS63" s="332"/>
      <c r="ELT63" s="332"/>
      <c r="EMC63" s="332"/>
      <c r="EMD63" s="332"/>
      <c r="EMM63" s="332"/>
      <c r="EMN63" s="332"/>
      <c r="EMW63" s="332"/>
      <c r="EMX63" s="332"/>
      <c r="ENG63" s="332"/>
      <c r="ENH63" s="332"/>
      <c r="ENQ63" s="332"/>
      <c r="ENR63" s="332"/>
      <c r="EOA63" s="332"/>
      <c r="EOB63" s="332"/>
      <c r="EOK63" s="332"/>
      <c r="EOL63" s="332"/>
      <c r="EOU63" s="332"/>
      <c r="EOV63" s="332"/>
      <c r="EPE63" s="332"/>
      <c r="EPF63" s="332"/>
      <c r="EPO63" s="332"/>
      <c r="EPP63" s="332"/>
      <c r="EPY63" s="332"/>
      <c r="EPZ63" s="332"/>
      <c r="EQI63" s="332"/>
      <c r="EQJ63" s="332"/>
      <c r="EQS63" s="332"/>
      <c r="EQT63" s="332"/>
      <c r="ERC63" s="332"/>
      <c r="ERD63" s="332"/>
      <c r="ERM63" s="332"/>
      <c r="ERN63" s="332"/>
      <c r="ERW63" s="332"/>
      <c r="ERX63" s="332"/>
      <c r="ESG63" s="332"/>
      <c r="ESH63" s="332"/>
      <c r="ESQ63" s="332"/>
      <c r="ESR63" s="332"/>
      <c r="ETA63" s="332"/>
      <c r="ETB63" s="332"/>
      <c r="ETK63" s="332"/>
      <c r="ETL63" s="332"/>
      <c r="ETU63" s="332"/>
      <c r="ETV63" s="332"/>
      <c r="EUE63" s="332"/>
      <c r="EUF63" s="332"/>
      <c r="EUO63" s="332"/>
      <c r="EUP63" s="332"/>
      <c r="EUY63" s="332"/>
      <c r="EUZ63" s="332"/>
      <c r="EVI63" s="332"/>
      <c r="EVJ63" s="332"/>
      <c r="EVS63" s="332"/>
      <c r="EVT63" s="332"/>
      <c r="EWC63" s="332"/>
      <c r="EWD63" s="332"/>
      <c r="EWM63" s="332"/>
      <c r="EWN63" s="332"/>
      <c r="EWW63" s="332"/>
      <c r="EWX63" s="332"/>
      <c r="EXG63" s="332"/>
      <c r="EXH63" s="332"/>
      <c r="EXQ63" s="332"/>
      <c r="EXR63" s="332"/>
      <c r="EYA63" s="332"/>
      <c r="EYB63" s="332"/>
      <c r="EYK63" s="332"/>
      <c r="EYL63" s="332"/>
      <c r="EYU63" s="332"/>
      <c r="EYV63" s="332"/>
      <c r="EZE63" s="332"/>
      <c r="EZF63" s="332"/>
      <c r="EZO63" s="332"/>
      <c r="EZP63" s="332"/>
      <c r="EZY63" s="332"/>
      <c r="EZZ63" s="332"/>
      <c r="FAI63" s="332"/>
      <c r="FAJ63" s="332"/>
      <c r="FAS63" s="332"/>
      <c r="FAT63" s="332"/>
      <c r="FBC63" s="332"/>
      <c r="FBD63" s="332"/>
      <c r="FBM63" s="332"/>
      <c r="FBN63" s="332"/>
      <c r="FBW63" s="332"/>
      <c r="FBX63" s="332"/>
      <c r="FCG63" s="332"/>
      <c r="FCH63" s="332"/>
      <c r="FCQ63" s="332"/>
      <c r="FCR63" s="332"/>
      <c r="FDA63" s="332"/>
      <c r="FDB63" s="332"/>
      <c r="FDK63" s="332"/>
      <c r="FDL63" s="332"/>
      <c r="FDU63" s="332"/>
      <c r="FDV63" s="332"/>
      <c r="FEE63" s="332"/>
      <c r="FEF63" s="332"/>
      <c r="FEO63" s="332"/>
      <c r="FEP63" s="332"/>
      <c r="FEY63" s="332"/>
      <c r="FEZ63" s="332"/>
      <c r="FFI63" s="332"/>
      <c r="FFJ63" s="332"/>
      <c r="FFS63" s="332"/>
      <c r="FFT63" s="332"/>
      <c r="FGC63" s="332"/>
      <c r="FGD63" s="332"/>
      <c r="FGM63" s="332"/>
      <c r="FGN63" s="332"/>
      <c r="FGW63" s="332"/>
      <c r="FGX63" s="332"/>
      <c r="FHG63" s="332"/>
      <c r="FHH63" s="332"/>
      <c r="FHQ63" s="332"/>
      <c r="FHR63" s="332"/>
      <c r="FIA63" s="332"/>
      <c r="FIB63" s="332"/>
      <c r="FIK63" s="332"/>
      <c r="FIL63" s="332"/>
      <c r="FIU63" s="332"/>
      <c r="FIV63" s="332"/>
      <c r="FJE63" s="332"/>
      <c r="FJF63" s="332"/>
      <c r="FJO63" s="332"/>
      <c r="FJP63" s="332"/>
      <c r="FJY63" s="332"/>
      <c r="FJZ63" s="332"/>
      <c r="FKI63" s="332"/>
      <c r="FKJ63" s="332"/>
      <c r="FKS63" s="332"/>
      <c r="FKT63" s="332"/>
      <c r="FLC63" s="332"/>
      <c r="FLD63" s="332"/>
      <c r="FLM63" s="332"/>
      <c r="FLN63" s="332"/>
      <c r="FLW63" s="332"/>
      <c r="FLX63" s="332"/>
      <c r="FMG63" s="332"/>
      <c r="FMH63" s="332"/>
      <c r="FMQ63" s="332"/>
      <c r="FMR63" s="332"/>
      <c r="FNA63" s="332"/>
      <c r="FNB63" s="332"/>
      <c r="FNK63" s="332"/>
      <c r="FNL63" s="332"/>
      <c r="FNU63" s="332"/>
      <c r="FNV63" s="332"/>
      <c r="FOE63" s="332"/>
      <c r="FOF63" s="332"/>
      <c r="FOO63" s="332"/>
      <c r="FOP63" s="332"/>
      <c r="FOY63" s="332"/>
      <c r="FOZ63" s="332"/>
      <c r="FPI63" s="332"/>
      <c r="FPJ63" s="332"/>
      <c r="FPS63" s="332"/>
      <c r="FPT63" s="332"/>
      <c r="FQC63" s="332"/>
      <c r="FQD63" s="332"/>
      <c r="FQM63" s="332"/>
      <c r="FQN63" s="332"/>
      <c r="FQW63" s="332"/>
      <c r="FQX63" s="332"/>
      <c r="FRG63" s="332"/>
      <c r="FRH63" s="332"/>
      <c r="FRQ63" s="332"/>
      <c r="FRR63" s="332"/>
      <c r="FSA63" s="332"/>
      <c r="FSB63" s="332"/>
      <c r="FSK63" s="332"/>
      <c r="FSL63" s="332"/>
      <c r="FSU63" s="332"/>
      <c r="FSV63" s="332"/>
      <c r="FTE63" s="332"/>
      <c r="FTF63" s="332"/>
      <c r="FTO63" s="332"/>
      <c r="FTP63" s="332"/>
      <c r="FTY63" s="332"/>
      <c r="FTZ63" s="332"/>
      <c r="FUI63" s="332"/>
      <c r="FUJ63" s="332"/>
      <c r="FUS63" s="332"/>
      <c r="FUT63" s="332"/>
      <c r="FVC63" s="332"/>
      <c r="FVD63" s="332"/>
      <c r="FVM63" s="332"/>
      <c r="FVN63" s="332"/>
      <c r="FVW63" s="332"/>
      <c r="FVX63" s="332"/>
      <c r="FWG63" s="332"/>
      <c r="FWH63" s="332"/>
      <c r="FWQ63" s="332"/>
      <c r="FWR63" s="332"/>
      <c r="FXA63" s="332"/>
      <c r="FXB63" s="332"/>
      <c r="FXK63" s="332"/>
      <c r="FXL63" s="332"/>
      <c r="FXU63" s="332"/>
      <c r="FXV63" s="332"/>
      <c r="FYE63" s="332"/>
      <c r="FYF63" s="332"/>
      <c r="FYO63" s="332"/>
      <c r="FYP63" s="332"/>
      <c r="FYY63" s="332"/>
      <c r="FYZ63" s="332"/>
      <c r="FZI63" s="332"/>
      <c r="FZJ63" s="332"/>
      <c r="FZS63" s="332"/>
      <c r="FZT63" s="332"/>
      <c r="GAC63" s="332"/>
      <c r="GAD63" s="332"/>
      <c r="GAM63" s="332"/>
      <c r="GAN63" s="332"/>
      <c r="GAW63" s="332"/>
      <c r="GAX63" s="332"/>
      <c r="GBG63" s="332"/>
      <c r="GBH63" s="332"/>
      <c r="GBQ63" s="332"/>
      <c r="GBR63" s="332"/>
      <c r="GCA63" s="332"/>
      <c r="GCB63" s="332"/>
      <c r="GCK63" s="332"/>
      <c r="GCL63" s="332"/>
      <c r="GCU63" s="332"/>
      <c r="GCV63" s="332"/>
      <c r="GDE63" s="332"/>
      <c r="GDF63" s="332"/>
      <c r="GDO63" s="332"/>
      <c r="GDP63" s="332"/>
      <c r="GDY63" s="332"/>
      <c r="GDZ63" s="332"/>
      <c r="GEI63" s="332"/>
      <c r="GEJ63" s="332"/>
      <c r="GES63" s="332"/>
      <c r="GET63" s="332"/>
      <c r="GFC63" s="332"/>
      <c r="GFD63" s="332"/>
      <c r="GFM63" s="332"/>
      <c r="GFN63" s="332"/>
      <c r="GFW63" s="332"/>
      <c r="GFX63" s="332"/>
      <c r="GGG63" s="332"/>
      <c r="GGH63" s="332"/>
      <c r="GGQ63" s="332"/>
      <c r="GGR63" s="332"/>
      <c r="GHA63" s="332"/>
      <c r="GHB63" s="332"/>
      <c r="GHK63" s="332"/>
      <c r="GHL63" s="332"/>
      <c r="GHU63" s="332"/>
      <c r="GHV63" s="332"/>
      <c r="GIE63" s="332"/>
      <c r="GIF63" s="332"/>
      <c r="GIO63" s="332"/>
      <c r="GIP63" s="332"/>
      <c r="GIY63" s="332"/>
      <c r="GIZ63" s="332"/>
      <c r="GJI63" s="332"/>
      <c r="GJJ63" s="332"/>
      <c r="GJS63" s="332"/>
      <c r="GJT63" s="332"/>
      <c r="GKC63" s="332"/>
      <c r="GKD63" s="332"/>
      <c r="GKM63" s="332"/>
      <c r="GKN63" s="332"/>
      <c r="GKW63" s="332"/>
      <c r="GKX63" s="332"/>
      <c r="GLG63" s="332"/>
      <c r="GLH63" s="332"/>
      <c r="GLQ63" s="332"/>
      <c r="GLR63" s="332"/>
      <c r="GMA63" s="332"/>
      <c r="GMB63" s="332"/>
      <c r="GMK63" s="332"/>
      <c r="GML63" s="332"/>
      <c r="GMU63" s="332"/>
      <c r="GMV63" s="332"/>
      <c r="GNE63" s="332"/>
      <c r="GNF63" s="332"/>
      <c r="GNO63" s="332"/>
      <c r="GNP63" s="332"/>
      <c r="GNY63" s="332"/>
      <c r="GNZ63" s="332"/>
      <c r="GOI63" s="332"/>
      <c r="GOJ63" s="332"/>
      <c r="GOS63" s="332"/>
      <c r="GOT63" s="332"/>
      <c r="GPC63" s="332"/>
      <c r="GPD63" s="332"/>
      <c r="GPM63" s="332"/>
      <c r="GPN63" s="332"/>
      <c r="GPW63" s="332"/>
      <c r="GPX63" s="332"/>
      <c r="GQG63" s="332"/>
      <c r="GQH63" s="332"/>
      <c r="GQQ63" s="332"/>
      <c r="GQR63" s="332"/>
      <c r="GRA63" s="332"/>
      <c r="GRB63" s="332"/>
      <c r="GRK63" s="332"/>
      <c r="GRL63" s="332"/>
      <c r="GRU63" s="332"/>
      <c r="GRV63" s="332"/>
      <c r="GSE63" s="332"/>
      <c r="GSF63" s="332"/>
      <c r="GSO63" s="332"/>
      <c r="GSP63" s="332"/>
      <c r="GSY63" s="332"/>
      <c r="GSZ63" s="332"/>
      <c r="GTI63" s="332"/>
      <c r="GTJ63" s="332"/>
      <c r="GTS63" s="332"/>
      <c r="GTT63" s="332"/>
      <c r="GUC63" s="332"/>
      <c r="GUD63" s="332"/>
      <c r="GUM63" s="332"/>
      <c r="GUN63" s="332"/>
      <c r="GUW63" s="332"/>
      <c r="GUX63" s="332"/>
      <c r="GVG63" s="332"/>
      <c r="GVH63" s="332"/>
      <c r="GVQ63" s="332"/>
      <c r="GVR63" s="332"/>
      <c r="GWA63" s="332"/>
      <c r="GWB63" s="332"/>
      <c r="GWK63" s="332"/>
      <c r="GWL63" s="332"/>
      <c r="GWU63" s="332"/>
      <c r="GWV63" s="332"/>
      <c r="GXE63" s="332"/>
      <c r="GXF63" s="332"/>
      <c r="GXO63" s="332"/>
      <c r="GXP63" s="332"/>
      <c r="GXY63" s="332"/>
      <c r="GXZ63" s="332"/>
      <c r="GYI63" s="332"/>
      <c r="GYJ63" s="332"/>
      <c r="GYS63" s="332"/>
      <c r="GYT63" s="332"/>
      <c r="GZC63" s="332"/>
      <c r="GZD63" s="332"/>
      <c r="GZM63" s="332"/>
      <c r="GZN63" s="332"/>
      <c r="GZW63" s="332"/>
      <c r="GZX63" s="332"/>
      <c r="HAG63" s="332"/>
      <c r="HAH63" s="332"/>
      <c r="HAQ63" s="332"/>
      <c r="HAR63" s="332"/>
      <c r="HBA63" s="332"/>
      <c r="HBB63" s="332"/>
      <c r="HBK63" s="332"/>
      <c r="HBL63" s="332"/>
      <c r="HBU63" s="332"/>
      <c r="HBV63" s="332"/>
      <c r="HCE63" s="332"/>
      <c r="HCF63" s="332"/>
      <c r="HCO63" s="332"/>
      <c r="HCP63" s="332"/>
      <c r="HCY63" s="332"/>
      <c r="HCZ63" s="332"/>
      <c r="HDI63" s="332"/>
      <c r="HDJ63" s="332"/>
      <c r="HDS63" s="332"/>
      <c r="HDT63" s="332"/>
      <c r="HEC63" s="332"/>
      <c r="HED63" s="332"/>
      <c r="HEM63" s="332"/>
      <c r="HEN63" s="332"/>
      <c r="HEW63" s="332"/>
      <c r="HEX63" s="332"/>
      <c r="HFG63" s="332"/>
      <c r="HFH63" s="332"/>
      <c r="HFQ63" s="332"/>
      <c r="HFR63" s="332"/>
      <c r="HGA63" s="332"/>
      <c r="HGB63" s="332"/>
      <c r="HGK63" s="332"/>
      <c r="HGL63" s="332"/>
      <c r="HGU63" s="332"/>
      <c r="HGV63" s="332"/>
      <c r="HHE63" s="332"/>
      <c r="HHF63" s="332"/>
      <c r="HHO63" s="332"/>
      <c r="HHP63" s="332"/>
      <c r="HHY63" s="332"/>
      <c r="HHZ63" s="332"/>
      <c r="HII63" s="332"/>
      <c r="HIJ63" s="332"/>
      <c r="HIS63" s="332"/>
      <c r="HIT63" s="332"/>
      <c r="HJC63" s="332"/>
      <c r="HJD63" s="332"/>
      <c r="HJM63" s="332"/>
      <c r="HJN63" s="332"/>
      <c r="HJW63" s="332"/>
      <c r="HJX63" s="332"/>
      <c r="HKG63" s="332"/>
      <c r="HKH63" s="332"/>
      <c r="HKQ63" s="332"/>
      <c r="HKR63" s="332"/>
      <c r="HLA63" s="332"/>
      <c r="HLB63" s="332"/>
      <c r="HLK63" s="332"/>
      <c r="HLL63" s="332"/>
      <c r="HLU63" s="332"/>
      <c r="HLV63" s="332"/>
      <c r="HME63" s="332"/>
      <c r="HMF63" s="332"/>
      <c r="HMO63" s="332"/>
      <c r="HMP63" s="332"/>
      <c r="HMY63" s="332"/>
      <c r="HMZ63" s="332"/>
      <c r="HNI63" s="332"/>
      <c r="HNJ63" s="332"/>
      <c r="HNS63" s="332"/>
      <c r="HNT63" s="332"/>
      <c r="HOC63" s="332"/>
      <c r="HOD63" s="332"/>
      <c r="HOM63" s="332"/>
      <c r="HON63" s="332"/>
      <c r="HOW63" s="332"/>
      <c r="HOX63" s="332"/>
      <c r="HPG63" s="332"/>
      <c r="HPH63" s="332"/>
      <c r="HPQ63" s="332"/>
      <c r="HPR63" s="332"/>
      <c r="HQA63" s="332"/>
      <c r="HQB63" s="332"/>
      <c r="HQK63" s="332"/>
      <c r="HQL63" s="332"/>
      <c r="HQU63" s="332"/>
      <c r="HQV63" s="332"/>
      <c r="HRE63" s="332"/>
      <c r="HRF63" s="332"/>
      <c r="HRO63" s="332"/>
      <c r="HRP63" s="332"/>
      <c r="HRY63" s="332"/>
      <c r="HRZ63" s="332"/>
      <c r="HSI63" s="332"/>
      <c r="HSJ63" s="332"/>
      <c r="HSS63" s="332"/>
      <c r="HST63" s="332"/>
      <c r="HTC63" s="332"/>
      <c r="HTD63" s="332"/>
      <c r="HTM63" s="332"/>
      <c r="HTN63" s="332"/>
      <c r="HTW63" s="332"/>
      <c r="HTX63" s="332"/>
      <c r="HUG63" s="332"/>
      <c r="HUH63" s="332"/>
      <c r="HUQ63" s="332"/>
      <c r="HUR63" s="332"/>
      <c r="HVA63" s="332"/>
      <c r="HVB63" s="332"/>
      <c r="HVK63" s="332"/>
      <c r="HVL63" s="332"/>
      <c r="HVU63" s="332"/>
      <c r="HVV63" s="332"/>
      <c r="HWE63" s="332"/>
      <c r="HWF63" s="332"/>
      <c r="HWO63" s="332"/>
      <c r="HWP63" s="332"/>
      <c r="HWY63" s="332"/>
      <c r="HWZ63" s="332"/>
      <c r="HXI63" s="332"/>
      <c r="HXJ63" s="332"/>
      <c r="HXS63" s="332"/>
      <c r="HXT63" s="332"/>
      <c r="HYC63" s="332"/>
      <c r="HYD63" s="332"/>
      <c r="HYM63" s="332"/>
      <c r="HYN63" s="332"/>
      <c r="HYW63" s="332"/>
      <c r="HYX63" s="332"/>
      <c r="HZG63" s="332"/>
      <c r="HZH63" s="332"/>
      <c r="HZQ63" s="332"/>
      <c r="HZR63" s="332"/>
      <c r="IAA63" s="332"/>
      <c r="IAB63" s="332"/>
      <c r="IAK63" s="332"/>
      <c r="IAL63" s="332"/>
      <c r="IAU63" s="332"/>
      <c r="IAV63" s="332"/>
      <c r="IBE63" s="332"/>
      <c r="IBF63" s="332"/>
      <c r="IBO63" s="332"/>
      <c r="IBP63" s="332"/>
      <c r="IBY63" s="332"/>
      <c r="IBZ63" s="332"/>
      <c r="ICI63" s="332"/>
      <c r="ICJ63" s="332"/>
      <c r="ICS63" s="332"/>
      <c r="ICT63" s="332"/>
      <c r="IDC63" s="332"/>
      <c r="IDD63" s="332"/>
      <c r="IDM63" s="332"/>
      <c r="IDN63" s="332"/>
      <c r="IDW63" s="332"/>
      <c r="IDX63" s="332"/>
      <c r="IEG63" s="332"/>
      <c r="IEH63" s="332"/>
      <c r="IEQ63" s="332"/>
      <c r="IER63" s="332"/>
      <c r="IFA63" s="332"/>
      <c r="IFB63" s="332"/>
      <c r="IFK63" s="332"/>
      <c r="IFL63" s="332"/>
      <c r="IFU63" s="332"/>
      <c r="IFV63" s="332"/>
      <c r="IGE63" s="332"/>
      <c r="IGF63" s="332"/>
      <c r="IGO63" s="332"/>
      <c r="IGP63" s="332"/>
      <c r="IGY63" s="332"/>
      <c r="IGZ63" s="332"/>
      <c r="IHI63" s="332"/>
      <c r="IHJ63" s="332"/>
      <c r="IHS63" s="332"/>
      <c r="IHT63" s="332"/>
      <c r="IIC63" s="332"/>
      <c r="IID63" s="332"/>
      <c r="IIM63" s="332"/>
      <c r="IIN63" s="332"/>
      <c r="IIW63" s="332"/>
      <c r="IIX63" s="332"/>
      <c r="IJG63" s="332"/>
      <c r="IJH63" s="332"/>
      <c r="IJQ63" s="332"/>
      <c r="IJR63" s="332"/>
      <c r="IKA63" s="332"/>
      <c r="IKB63" s="332"/>
      <c r="IKK63" s="332"/>
      <c r="IKL63" s="332"/>
      <c r="IKU63" s="332"/>
      <c r="IKV63" s="332"/>
      <c r="ILE63" s="332"/>
      <c r="ILF63" s="332"/>
      <c r="ILO63" s="332"/>
      <c r="ILP63" s="332"/>
      <c r="ILY63" s="332"/>
      <c r="ILZ63" s="332"/>
      <c r="IMI63" s="332"/>
      <c r="IMJ63" s="332"/>
      <c r="IMS63" s="332"/>
      <c r="IMT63" s="332"/>
      <c r="INC63" s="332"/>
      <c r="IND63" s="332"/>
      <c r="INM63" s="332"/>
      <c r="INN63" s="332"/>
      <c r="INW63" s="332"/>
      <c r="INX63" s="332"/>
      <c r="IOG63" s="332"/>
      <c r="IOH63" s="332"/>
      <c r="IOQ63" s="332"/>
      <c r="IOR63" s="332"/>
      <c r="IPA63" s="332"/>
      <c r="IPB63" s="332"/>
      <c r="IPK63" s="332"/>
      <c r="IPL63" s="332"/>
      <c r="IPU63" s="332"/>
      <c r="IPV63" s="332"/>
      <c r="IQE63" s="332"/>
      <c r="IQF63" s="332"/>
      <c r="IQO63" s="332"/>
      <c r="IQP63" s="332"/>
      <c r="IQY63" s="332"/>
      <c r="IQZ63" s="332"/>
      <c r="IRI63" s="332"/>
      <c r="IRJ63" s="332"/>
      <c r="IRS63" s="332"/>
      <c r="IRT63" s="332"/>
      <c r="ISC63" s="332"/>
      <c r="ISD63" s="332"/>
      <c r="ISM63" s="332"/>
      <c r="ISN63" s="332"/>
      <c r="ISW63" s="332"/>
      <c r="ISX63" s="332"/>
      <c r="ITG63" s="332"/>
      <c r="ITH63" s="332"/>
      <c r="ITQ63" s="332"/>
      <c r="ITR63" s="332"/>
      <c r="IUA63" s="332"/>
      <c r="IUB63" s="332"/>
      <c r="IUK63" s="332"/>
      <c r="IUL63" s="332"/>
      <c r="IUU63" s="332"/>
      <c r="IUV63" s="332"/>
      <c r="IVE63" s="332"/>
      <c r="IVF63" s="332"/>
      <c r="IVO63" s="332"/>
      <c r="IVP63" s="332"/>
      <c r="IVY63" s="332"/>
      <c r="IVZ63" s="332"/>
      <c r="IWI63" s="332"/>
      <c r="IWJ63" s="332"/>
      <c r="IWS63" s="332"/>
      <c r="IWT63" s="332"/>
      <c r="IXC63" s="332"/>
      <c r="IXD63" s="332"/>
      <c r="IXM63" s="332"/>
      <c r="IXN63" s="332"/>
      <c r="IXW63" s="332"/>
      <c r="IXX63" s="332"/>
      <c r="IYG63" s="332"/>
      <c r="IYH63" s="332"/>
      <c r="IYQ63" s="332"/>
      <c r="IYR63" s="332"/>
      <c r="IZA63" s="332"/>
      <c r="IZB63" s="332"/>
      <c r="IZK63" s="332"/>
      <c r="IZL63" s="332"/>
      <c r="IZU63" s="332"/>
      <c r="IZV63" s="332"/>
      <c r="JAE63" s="332"/>
      <c r="JAF63" s="332"/>
      <c r="JAO63" s="332"/>
      <c r="JAP63" s="332"/>
      <c r="JAY63" s="332"/>
      <c r="JAZ63" s="332"/>
      <c r="JBI63" s="332"/>
      <c r="JBJ63" s="332"/>
      <c r="JBS63" s="332"/>
      <c r="JBT63" s="332"/>
      <c r="JCC63" s="332"/>
      <c r="JCD63" s="332"/>
      <c r="JCM63" s="332"/>
      <c r="JCN63" s="332"/>
      <c r="JCW63" s="332"/>
      <c r="JCX63" s="332"/>
      <c r="JDG63" s="332"/>
      <c r="JDH63" s="332"/>
      <c r="JDQ63" s="332"/>
      <c r="JDR63" s="332"/>
      <c r="JEA63" s="332"/>
      <c r="JEB63" s="332"/>
      <c r="JEK63" s="332"/>
      <c r="JEL63" s="332"/>
      <c r="JEU63" s="332"/>
      <c r="JEV63" s="332"/>
      <c r="JFE63" s="332"/>
      <c r="JFF63" s="332"/>
      <c r="JFO63" s="332"/>
      <c r="JFP63" s="332"/>
      <c r="JFY63" s="332"/>
      <c r="JFZ63" s="332"/>
      <c r="JGI63" s="332"/>
      <c r="JGJ63" s="332"/>
      <c r="JGS63" s="332"/>
      <c r="JGT63" s="332"/>
      <c r="JHC63" s="332"/>
      <c r="JHD63" s="332"/>
      <c r="JHM63" s="332"/>
      <c r="JHN63" s="332"/>
      <c r="JHW63" s="332"/>
      <c r="JHX63" s="332"/>
      <c r="JIG63" s="332"/>
      <c r="JIH63" s="332"/>
      <c r="JIQ63" s="332"/>
      <c r="JIR63" s="332"/>
      <c r="JJA63" s="332"/>
      <c r="JJB63" s="332"/>
      <c r="JJK63" s="332"/>
      <c r="JJL63" s="332"/>
      <c r="JJU63" s="332"/>
      <c r="JJV63" s="332"/>
      <c r="JKE63" s="332"/>
      <c r="JKF63" s="332"/>
      <c r="JKO63" s="332"/>
      <c r="JKP63" s="332"/>
      <c r="JKY63" s="332"/>
      <c r="JKZ63" s="332"/>
      <c r="JLI63" s="332"/>
      <c r="JLJ63" s="332"/>
      <c r="JLS63" s="332"/>
      <c r="JLT63" s="332"/>
      <c r="JMC63" s="332"/>
      <c r="JMD63" s="332"/>
      <c r="JMM63" s="332"/>
      <c r="JMN63" s="332"/>
      <c r="JMW63" s="332"/>
      <c r="JMX63" s="332"/>
      <c r="JNG63" s="332"/>
      <c r="JNH63" s="332"/>
      <c r="JNQ63" s="332"/>
      <c r="JNR63" s="332"/>
      <c r="JOA63" s="332"/>
      <c r="JOB63" s="332"/>
      <c r="JOK63" s="332"/>
      <c r="JOL63" s="332"/>
      <c r="JOU63" s="332"/>
      <c r="JOV63" s="332"/>
      <c r="JPE63" s="332"/>
      <c r="JPF63" s="332"/>
      <c r="JPO63" s="332"/>
      <c r="JPP63" s="332"/>
      <c r="JPY63" s="332"/>
      <c r="JPZ63" s="332"/>
      <c r="JQI63" s="332"/>
      <c r="JQJ63" s="332"/>
      <c r="JQS63" s="332"/>
      <c r="JQT63" s="332"/>
      <c r="JRC63" s="332"/>
      <c r="JRD63" s="332"/>
      <c r="JRM63" s="332"/>
      <c r="JRN63" s="332"/>
      <c r="JRW63" s="332"/>
      <c r="JRX63" s="332"/>
      <c r="JSG63" s="332"/>
      <c r="JSH63" s="332"/>
      <c r="JSQ63" s="332"/>
      <c r="JSR63" s="332"/>
      <c r="JTA63" s="332"/>
      <c r="JTB63" s="332"/>
      <c r="JTK63" s="332"/>
      <c r="JTL63" s="332"/>
      <c r="JTU63" s="332"/>
      <c r="JTV63" s="332"/>
      <c r="JUE63" s="332"/>
      <c r="JUF63" s="332"/>
      <c r="JUO63" s="332"/>
      <c r="JUP63" s="332"/>
      <c r="JUY63" s="332"/>
      <c r="JUZ63" s="332"/>
      <c r="JVI63" s="332"/>
      <c r="JVJ63" s="332"/>
      <c r="JVS63" s="332"/>
      <c r="JVT63" s="332"/>
      <c r="JWC63" s="332"/>
      <c r="JWD63" s="332"/>
      <c r="JWM63" s="332"/>
      <c r="JWN63" s="332"/>
      <c r="JWW63" s="332"/>
      <c r="JWX63" s="332"/>
      <c r="JXG63" s="332"/>
      <c r="JXH63" s="332"/>
      <c r="JXQ63" s="332"/>
      <c r="JXR63" s="332"/>
      <c r="JYA63" s="332"/>
      <c r="JYB63" s="332"/>
      <c r="JYK63" s="332"/>
      <c r="JYL63" s="332"/>
      <c r="JYU63" s="332"/>
      <c r="JYV63" s="332"/>
      <c r="JZE63" s="332"/>
      <c r="JZF63" s="332"/>
      <c r="JZO63" s="332"/>
      <c r="JZP63" s="332"/>
      <c r="JZY63" s="332"/>
      <c r="JZZ63" s="332"/>
      <c r="KAI63" s="332"/>
      <c r="KAJ63" s="332"/>
      <c r="KAS63" s="332"/>
      <c r="KAT63" s="332"/>
      <c r="KBC63" s="332"/>
      <c r="KBD63" s="332"/>
      <c r="KBM63" s="332"/>
      <c r="KBN63" s="332"/>
      <c r="KBW63" s="332"/>
      <c r="KBX63" s="332"/>
      <c r="KCG63" s="332"/>
      <c r="KCH63" s="332"/>
      <c r="KCQ63" s="332"/>
      <c r="KCR63" s="332"/>
      <c r="KDA63" s="332"/>
      <c r="KDB63" s="332"/>
      <c r="KDK63" s="332"/>
      <c r="KDL63" s="332"/>
      <c r="KDU63" s="332"/>
      <c r="KDV63" s="332"/>
      <c r="KEE63" s="332"/>
      <c r="KEF63" s="332"/>
      <c r="KEO63" s="332"/>
      <c r="KEP63" s="332"/>
      <c r="KEY63" s="332"/>
      <c r="KEZ63" s="332"/>
      <c r="KFI63" s="332"/>
      <c r="KFJ63" s="332"/>
      <c r="KFS63" s="332"/>
      <c r="KFT63" s="332"/>
      <c r="KGC63" s="332"/>
      <c r="KGD63" s="332"/>
      <c r="KGM63" s="332"/>
      <c r="KGN63" s="332"/>
      <c r="KGW63" s="332"/>
      <c r="KGX63" s="332"/>
      <c r="KHG63" s="332"/>
      <c r="KHH63" s="332"/>
      <c r="KHQ63" s="332"/>
      <c r="KHR63" s="332"/>
      <c r="KIA63" s="332"/>
      <c r="KIB63" s="332"/>
      <c r="KIK63" s="332"/>
      <c r="KIL63" s="332"/>
      <c r="KIU63" s="332"/>
      <c r="KIV63" s="332"/>
      <c r="KJE63" s="332"/>
      <c r="KJF63" s="332"/>
      <c r="KJO63" s="332"/>
      <c r="KJP63" s="332"/>
      <c r="KJY63" s="332"/>
      <c r="KJZ63" s="332"/>
      <c r="KKI63" s="332"/>
      <c r="KKJ63" s="332"/>
      <c r="KKS63" s="332"/>
      <c r="KKT63" s="332"/>
      <c r="KLC63" s="332"/>
      <c r="KLD63" s="332"/>
      <c r="KLM63" s="332"/>
      <c r="KLN63" s="332"/>
      <c r="KLW63" s="332"/>
      <c r="KLX63" s="332"/>
      <c r="KMG63" s="332"/>
      <c r="KMH63" s="332"/>
      <c r="KMQ63" s="332"/>
      <c r="KMR63" s="332"/>
      <c r="KNA63" s="332"/>
      <c r="KNB63" s="332"/>
      <c r="KNK63" s="332"/>
      <c r="KNL63" s="332"/>
      <c r="KNU63" s="332"/>
      <c r="KNV63" s="332"/>
      <c r="KOE63" s="332"/>
      <c r="KOF63" s="332"/>
      <c r="KOO63" s="332"/>
      <c r="KOP63" s="332"/>
      <c r="KOY63" s="332"/>
      <c r="KOZ63" s="332"/>
      <c r="KPI63" s="332"/>
      <c r="KPJ63" s="332"/>
      <c r="KPS63" s="332"/>
      <c r="KPT63" s="332"/>
      <c r="KQC63" s="332"/>
      <c r="KQD63" s="332"/>
      <c r="KQM63" s="332"/>
      <c r="KQN63" s="332"/>
      <c r="KQW63" s="332"/>
      <c r="KQX63" s="332"/>
      <c r="KRG63" s="332"/>
      <c r="KRH63" s="332"/>
      <c r="KRQ63" s="332"/>
      <c r="KRR63" s="332"/>
      <c r="KSA63" s="332"/>
      <c r="KSB63" s="332"/>
      <c r="KSK63" s="332"/>
      <c r="KSL63" s="332"/>
      <c r="KSU63" s="332"/>
      <c r="KSV63" s="332"/>
      <c r="KTE63" s="332"/>
      <c r="KTF63" s="332"/>
      <c r="KTO63" s="332"/>
      <c r="KTP63" s="332"/>
      <c r="KTY63" s="332"/>
      <c r="KTZ63" s="332"/>
      <c r="KUI63" s="332"/>
      <c r="KUJ63" s="332"/>
      <c r="KUS63" s="332"/>
      <c r="KUT63" s="332"/>
      <c r="KVC63" s="332"/>
      <c r="KVD63" s="332"/>
      <c r="KVM63" s="332"/>
      <c r="KVN63" s="332"/>
      <c r="KVW63" s="332"/>
      <c r="KVX63" s="332"/>
      <c r="KWG63" s="332"/>
      <c r="KWH63" s="332"/>
      <c r="KWQ63" s="332"/>
      <c r="KWR63" s="332"/>
      <c r="KXA63" s="332"/>
      <c r="KXB63" s="332"/>
      <c r="KXK63" s="332"/>
      <c r="KXL63" s="332"/>
      <c r="KXU63" s="332"/>
      <c r="KXV63" s="332"/>
      <c r="KYE63" s="332"/>
      <c r="KYF63" s="332"/>
      <c r="KYO63" s="332"/>
      <c r="KYP63" s="332"/>
      <c r="KYY63" s="332"/>
      <c r="KYZ63" s="332"/>
      <c r="KZI63" s="332"/>
      <c r="KZJ63" s="332"/>
      <c r="KZS63" s="332"/>
      <c r="KZT63" s="332"/>
      <c r="LAC63" s="332"/>
      <c r="LAD63" s="332"/>
      <c r="LAM63" s="332"/>
      <c r="LAN63" s="332"/>
      <c r="LAW63" s="332"/>
      <c r="LAX63" s="332"/>
      <c r="LBG63" s="332"/>
      <c r="LBH63" s="332"/>
      <c r="LBQ63" s="332"/>
      <c r="LBR63" s="332"/>
      <c r="LCA63" s="332"/>
      <c r="LCB63" s="332"/>
      <c r="LCK63" s="332"/>
      <c r="LCL63" s="332"/>
      <c r="LCU63" s="332"/>
      <c r="LCV63" s="332"/>
      <c r="LDE63" s="332"/>
      <c r="LDF63" s="332"/>
      <c r="LDO63" s="332"/>
      <c r="LDP63" s="332"/>
      <c r="LDY63" s="332"/>
      <c r="LDZ63" s="332"/>
      <c r="LEI63" s="332"/>
      <c r="LEJ63" s="332"/>
      <c r="LES63" s="332"/>
      <c r="LET63" s="332"/>
      <c r="LFC63" s="332"/>
      <c r="LFD63" s="332"/>
      <c r="LFM63" s="332"/>
      <c r="LFN63" s="332"/>
      <c r="LFW63" s="332"/>
      <c r="LFX63" s="332"/>
      <c r="LGG63" s="332"/>
      <c r="LGH63" s="332"/>
      <c r="LGQ63" s="332"/>
      <c r="LGR63" s="332"/>
      <c r="LHA63" s="332"/>
      <c r="LHB63" s="332"/>
      <c r="LHK63" s="332"/>
      <c r="LHL63" s="332"/>
      <c r="LHU63" s="332"/>
      <c r="LHV63" s="332"/>
      <c r="LIE63" s="332"/>
      <c r="LIF63" s="332"/>
      <c r="LIO63" s="332"/>
      <c r="LIP63" s="332"/>
      <c r="LIY63" s="332"/>
      <c r="LIZ63" s="332"/>
      <c r="LJI63" s="332"/>
      <c r="LJJ63" s="332"/>
      <c r="LJS63" s="332"/>
      <c r="LJT63" s="332"/>
      <c r="LKC63" s="332"/>
      <c r="LKD63" s="332"/>
      <c r="LKM63" s="332"/>
      <c r="LKN63" s="332"/>
      <c r="LKW63" s="332"/>
      <c r="LKX63" s="332"/>
      <c r="LLG63" s="332"/>
      <c r="LLH63" s="332"/>
      <c r="LLQ63" s="332"/>
      <c r="LLR63" s="332"/>
      <c r="LMA63" s="332"/>
      <c r="LMB63" s="332"/>
      <c r="LMK63" s="332"/>
      <c r="LML63" s="332"/>
      <c r="LMU63" s="332"/>
      <c r="LMV63" s="332"/>
      <c r="LNE63" s="332"/>
      <c r="LNF63" s="332"/>
      <c r="LNO63" s="332"/>
      <c r="LNP63" s="332"/>
      <c r="LNY63" s="332"/>
      <c r="LNZ63" s="332"/>
      <c r="LOI63" s="332"/>
      <c r="LOJ63" s="332"/>
      <c r="LOS63" s="332"/>
      <c r="LOT63" s="332"/>
      <c r="LPC63" s="332"/>
      <c r="LPD63" s="332"/>
      <c r="LPM63" s="332"/>
      <c r="LPN63" s="332"/>
      <c r="LPW63" s="332"/>
      <c r="LPX63" s="332"/>
      <c r="LQG63" s="332"/>
      <c r="LQH63" s="332"/>
      <c r="LQQ63" s="332"/>
      <c r="LQR63" s="332"/>
      <c r="LRA63" s="332"/>
      <c r="LRB63" s="332"/>
      <c r="LRK63" s="332"/>
      <c r="LRL63" s="332"/>
      <c r="LRU63" s="332"/>
      <c r="LRV63" s="332"/>
      <c r="LSE63" s="332"/>
      <c r="LSF63" s="332"/>
      <c r="LSO63" s="332"/>
      <c r="LSP63" s="332"/>
      <c r="LSY63" s="332"/>
      <c r="LSZ63" s="332"/>
      <c r="LTI63" s="332"/>
      <c r="LTJ63" s="332"/>
      <c r="LTS63" s="332"/>
      <c r="LTT63" s="332"/>
      <c r="LUC63" s="332"/>
      <c r="LUD63" s="332"/>
      <c r="LUM63" s="332"/>
      <c r="LUN63" s="332"/>
      <c r="LUW63" s="332"/>
      <c r="LUX63" s="332"/>
      <c r="LVG63" s="332"/>
      <c r="LVH63" s="332"/>
      <c r="LVQ63" s="332"/>
      <c r="LVR63" s="332"/>
      <c r="LWA63" s="332"/>
      <c r="LWB63" s="332"/>
      <c r="LWK63" s="332"/>
      <c r="LWL63" s="332"/>
      <c r="LWU63" s="332"/>
      <c r="LWV63" s="332"/>
      <c r="LXE63" s="332"/>
      <c r="LXF63" s="332"/>
      <c r="LXO63" s="332"/>
      <c r="LXP63" s="332"/>
      <c r="LXY63" s="332"/>
      <c r="LXZ63" s="332"/>
      <c r="LYI63" s="332"/>
      <c r="LYJ63" s="332"/>
      <c r="LYS63" s="332"/>
      <c r="LYT63" s="332"/>
      <c r="LZC63" s="332"/>
      <c r="LZD63" s="332"/>
      <c r="LZM63" s="332"/>
      <c r="LZN63" s="332"/>
      <c r="LZW63" s="332"/>
      <c r="LZX63" s="332"/>
      <c r="MAG63" s="332"/>
      <c r="MAH63" s="332"/>
      <c r="MAQ63" s="332"/>
      <c r="MAR63" s="332"/>
      <c r="MBA63" s="332"/>
      <c r="MBB63" s="332"/>
      <c r="MBK63" s="332"/>
      <c r="MBL63" s="332"/>
      <c r="MBU63" s="332"/>
      <c r="MBV63" s="332"/>
      <c r="MCE63" s="332"/>
      <c r="MCF63" s="332"/>
      <c r="MCO63" s="332"/>
      <c r="MCP63" s="332"/>
      <c r="MCY63" s="332"/>
      <c r="MCZ63" s="332"/>
      <c r="MDI63" s="332"/>
      <c r="MDJ63" s="332"/>
      <c r="MDS63" s="332"/>
      <c r="MDT63" s="332"/>
      <c r="MEC63" s="332"/>
      <c r="MED63" s="332"/>
      <c r="MEM63" s="332"/>
      <c r="MEN63" s="332"/>
      <c r="MEW63" s="332"/>
      <c r="MEX63" s="332"/>
      <c r="MFG63" s="332"/>
      <c r="MFH63" s="332"/>
      <c r="MFQ63" s="332"/>
      <c r="MFR63" s="332"/>
      <c r="MGA63" s="332"/>
      <c r="MGB63" s="332"/>
      <c r="MGK63" s="332"/>
      <c r="MGL63" s="332"/>
      <c r="MGU63" s="332"/>
      <c r="MGV63" s="332"/>
      <c r="MHE63" s="332"/>
      <c r="MHF63" s="332"/>
      <c r="MHO63" s="332"/>
      <c r="MHP63" s="332"/>
      <c r="MHY63" s="332"/>
      <c r="MHZ63" s="332"/>
      <c r="MII63" s="332"/>
      <c r="MIJ63" s="332"/>
      <c r="MIS63" s="332"/>
      <c r="MIT63" s="332"/>
      <c r="MJC63" s="332"/>
      <c r="MJD63" s="332"/>
      <c r="MJM63" s="332"/>
      <c r="MJN63" s="332"/>
      <c r="MJW63" s="332"/>
      <c r="MJX63" s="332"/>
      <c r="MKG63" s="332"/>
      <c r="MKH63" s="332"/>
      <c r="MKQ63" s="332"/>
      <c r="MKR63" s="332"/>
      <c r="MLA63" s="332"/>
      <c r="MLB63" s="332"/>
      <c r="MLK63" s="332"/>
      <c r="MLL63" s="332"/>
      <c r="MLU63" s="332"/>
      <c r="MLV63" s="332"/>
      <c r="MME63" s="332"/>
      <c r="MMF63" s="332"/>
      <c r="MMO63" s="332"/>
      <c r="MMP63" s="332"/>
      <c r="MMY63" s="332"/>
      <c r="MMZ63" s="332"/>
      <c r="MNI63" s="332"/>
      <c r="MNJ63" s="332"/>
      <c r="MNS63" s="332"/>
      <c r="MNT63" s="332"/>
      <c r="MOC63" s="332"/>
      <c r="MOD63" s="332"/>
      <c r="MOM63" s="332"/>
      <c r="MON63" s="332"/>
      <c r="MOW63" s="332"/>
      <c r="MOX63" s="332"/>
      <c r="MPG63" s="332"/>
      <c r="MPH63" s="332"/>
      <c r="MPQ63" s="332"/>
      <c r="MPR63" s="332"/>
      <c r="MQA63" s="332"/>
      <c r="MQB63" s="332"/>
      <c r="MQK63" s="332"/>
      <c r="MQL63" s="332"/>
      <c r="MQU63" s="332"/>
      <c r="MQV63" s="332"/>
      <c r="MRE63" s="332"/>
      <c r="MRF63" s="332"/>
      <c r="MRO63" s="332"/>
      <c r="MRP63" s="332"/>
      <c r="MRY63" s="332"/>
      <c r="MRZ63" s="332"/>
      <c r="MSI63" s="332"/>
      <c r="MSJ63" s="332"/>
      <c r="MSS63" s="332"/>
      <c r="MST63" s="332"/>
      <c r="MTC63" s="332"/>
      <c r="MTD63" s="332"/>
      <c r="MTM63" s="332"/>
      <c r="MTN63" s="332"/>
      <c r="MTW63" s="332"/>
      <c r="MTX63" s="332"/>
      <c r="MUG63" s="332"/>
      <c r="MUH63" s="332"/>
      <c r="MUQ63" s="332"/>
      <c r="MUR63" s="332"/>
      <c r="MVA63" s="332"/>
      <c r="MVB63" s="332"/>
      <c r="MVK63" s="332"/>
      <c r="MVL63" s="332"/>
      <c r="MVU63" s="332"/>
      <c r="MVV63" s="332"/>
      <c r="MWE63" s="332"/>
      <c r="MWF63" s="332"/>
      <c r="MWO63" s="332"/>
      <c r="MWP63" s="332"/>
      <c r="MWY63" s="332"/>
      <c r="MWZ63" s="332"/>
      <c r="MXI63" s="332"/>
      <c r="MXJ63" s="332"/>
      <c r="MXS63" s="332"/>
      <c r="MXT63" s="332"/>
      <c r="MYC63" s="332"/>
      <c r="MYD63" s="332"/>
      <c r="MYM63" s="332"/>
      <c r="MYN63" s="332"/>
      <c r="MYW63" s="332"/>
      <c r="MYX63" s="332"/>
      <c r="MZG63" s="332"/>
      <c r="MZH63" s="332"/>
      <c r="MZQ63" s="332"/>
      <c r="MZR63" s="332"/>
      <c r="NAA63" s="332"/>
      <c r="NAB63" s="332"/>
      <c r="NAK63" s="332"/>
      <c r="NAL63" s="332"/>
      <c r="NAU63" s="332"/>
      <c r="NAV63" s="332"/>
      <c r="NBE63" s="332"/>
      <c r="NBF63" s="332"/>
      <c r="NBO63" s="332"/>
      <c r="NBP63" s="332"/>
      <c r="NBY63" s="332"/>
      <c r="NBZ63" s="332"/>
      <c r="NCI63" s="332"/>
      <c r="NCJ63" s="332"/>
      <c r="NCS63" s="332"/>
      <c r="NCT63" s="332"/>
      <c r="NDC63" s="332"/>
      <c r="NDD63" s="332"/>
      <c r="NDM63" s="332"/>
      <c r="NDN63" s="332"/>
      <c r="NDW63" s="332"/>
      <c r="NDX63" s="332"/>
      <c r="NEG63" s="332"/>
      <c r="NEH63" s="332"/>
      <c r="NEQ63" s="332"/>
      <c r="NER63" s="332"/>
      <c r="NFA63" s="332"/>
      <c r="NFB63" s="332"/>
      <c r="NFK63" s="332"/>
      <c r="NFL63" s="332"/>
      <c r="NFU63" s="332"/>
      <c r="NFV63" s="332"/>
      <c r="NGE63" s="332"/>
      <c r="NGF63" s="332"/>
      <c r="NGO63" s="332"/>
      <c r="NGP63" s="332"/>
      <c r="NGY63" s="332"/>
      <c r="NGZ63" s="332"/>
      <c r="NHI63" s="332"/>
      <c r="NHJ63" s="332"/>
      <c r="NHS63" s="332"/>
      <c r="NHT63" s="332"/>
      <c r="NIC63" s="332"/>
      <c r="NID63" s="332"/>
      <c r="NIM63" s="332"/>
      <c r="NIN63" s="332"/>
      <c r="NIW63" s="332"/>
      <c r="NIX63" s="332"/>
      <c r="NJG63" s="332"/>
      <c r="NJH63" s="332"/>
      <c r="NJQ63" s="332"/>
      <c r="NJR63" s="332"/>
      <c r="NKA63" s="332"/>
      <c r="NKB63" s="332"/>
      <c r="NKK63" s="332"/>
      <c r="NKL63" s="332"/>
      <c r="NKU63" s="332"/>
      <c r="NKV63" s="332"/>
      <c r="NLE63" s="332"/>
      <c r="NLF63" s="332"/>
      <c r="NLO63" s="332"/>
      <c r="NLP63" s="332"/>
      <c r="NLY63" s="332"/>
      <c r="NLZ63" s="332"/>
      <c r="NMI63" s="332"/>
      <c r="NMJ63" s="332"/>
      <c r="NMS63" s="332"/>
      <c r="NMT63" s="332"/>
      <c r="NNC63" s="332"/>
      <c r="NND63" s="332"/>
      <c r="NNM63" s="332"/>
      <c r="NNN63" s="332"/>
      <c r="NNW63" s="332"/>
      <c r="NNX63" s="332"/>
      <c r="NOG63" s="332"/>
      <c r="NOH63" s="332"/>
      <c r="NOQ63" s="332"/>
      <c r="NOR63" s="332"/>
      <c r="NPA63" s="332"/>
      <c r="NPB63" s="332"/>
      <c r="NPK63" s="332"/>
      <c r="NPL63" s="332"/>
      <c r="NPU63" s="332"/>
      <c r="NPV63" s="332"/>
      <c r="NQE63" s="332"/>
      <c r="NQF63" s="332"/>
      <c r="NQO63" s="332"/>
      <c r="NQP63" s="332"/>
      <c r="NQY63" s="332"/>
      <c r="NQZ63" s="332"/>
      <c r="NRI63" s="332"/>
      <c r="NRJ63" s="332"/>
      <c r="NRS63" s="332"/>
      <c r="NRT63" s="332"/>
      <c r="NSC63" s="332"/>
      <c r="NSD63" s="332"/>
      <c r="NSM63" s="332"/>
      <c r="NSN63" s="332"/>
      <c r="NSW63" s="332"/>
      <c r="NSX63" s="332"/>
      <c r="NTG63" s="332"/>
      <c r="NTH63" s="332"/>
      <c r="NTQ63" s="332"/>
      <c r="NTR63" s="332"/>
      <c r="NUA63" s="332"/>
      <c r="NUB63" s="332"/>
      <c r="NUK63" s="332"/>
      <c r="NUL63" s="332"/>
      <c r="NUU63" s="332"/>
      <c r="NUV63" s="332"/>
      <c r="NVE63" s="332"/>
      <c r="NVF63" s="332"/>
      <c r="NVO63" s="332"/>
      <c r="NVP63" s="332"/>
      <c r="NVY63" s="332"/>
      <c r="NVZ63" s="332"/>
      <c r="NWI63" s="332"/>
      <c r="NWJ63" s="332"/>
      <c r="NWS63" s="332"/>
      <c r="NWT63" s="332"/>
      <c r="NXC63" s="332"/>
      <c r="NXD63" s="332"/>
      <c r="NXM63" s="332"/>
      <c r="NXN63" s="332"/>
      <c r="NXW63" s="332"/>
      <c r="NXX63" s="332"/>
      <c r="NYG63" s="332"/>
      <c r="NYH63" s="332"/>
      <c r="NYQ63" s="332"/>
      <c r="NYR63" s="332"/>
      <c r="NZA63" s="332"/>
      <c r="NZB63" s="332"/>
      <c r="NZK63" s="332"/>
      <c r="NZL63" s="332"/>
      <c r="NZU63" s="332"/>
      <c r="NZV63" s="332"/>
      <c r="OAE63" s="332"/>
      <c r="OAF63" s="332"/>
      <c r="OAO63" s="332"/>
      <c r="OAP63" s="332"/>
      <c r="OAY63" s="332"/>
      <c r="OAZ63" s="332"/>
      <c r="OBI63" s="332"/>
      <c r="OBJ63" s="332"/>
      <c r="OBS63" s="332"/>
      <c r="OBT63" s="332"/>
      <c r="OCC63" s="332"/>
      <c r="OCD63" s="332"/>
      <c r="OCM63" s="332"/>
      <c r="OCN63" s="332"/>
      <c r="OCW63" s="332"/>
      <c r="OCX63" s="332"/>
      <c r="ODG63" s="332"/>
      <c r="ODH63" s="332"/>
      <c r="ODQ63" s="332"/>
      <c r="ODR63" s="332"/>
      <c r="OEA63" s="332"/>
      <c r="OEB63" s="332"/>
      <c r="OEK63" s="332"/>
      <c r="OEL63" s="332"/>
      <c r="OEU63" s="332"/>
      <c r="OEV63" s="332"/>
      <c r="OFE63" s="332"/>
      <c r="OFF63" s="332"/>
      <c r="OFO63" s="332"/>
      <c r="OFP63" s="332"/>
      <c r="OFY63" s="332"/>
      <c r="OFZ63" s="332"/>
      <c r="OGI63" s="332"/>
      <c r="OGJ63" s="332"/>
      <c r="OGS63" s="332"/>
      <c r="OGT63" s="332"/>
      <c r="OHC63" s="332"/>
      <c r="OHD63" s="332"/>
      <c r="OHM63" s="332"/>
      <c r="OHN63" s="332"/>
      <c r="OHW63" s="332"/>
      <c r="OHX63" s="332"/>
      <c r="OIG63" s="332"/>
      <c r="OIH63" s="332"/>
      <c r="OIQ63" s="332"/>
      <c r="OIR63" s="332"/>
      <c r="OJA63" s="332"/>
      <c r="OJB63" s="332"/>
      <c r="OJK63" s="332"/>
      <c r="OJL63" s="332"/>
      <c r="OJU63" s="332"/>
      <c r="OJV63" s="332"/>
      <c r="OKE63" s="332"/>
      <c r="OKF63" s="332"/>
      <c r="OKO63" s="332"/>
      <c r="OKP63" s="332"/>
      <c r="OKY63" s="332"/>
      <c r="OKZ63" s="332"/>
      <c r="OLI63" s="332"/>
      <c r="OLJ63" s="332"/>
      <c r="OLS63" s="332"/>
      <c r="OLT63" s="332"/>
      <c r="OMC63" s="332"/>
      <c r="OMD63" s="332"/>
      <c r="OMM63" s="332"/>
      <c r="OMN63" s="332"/>
      <c r="OMW63" s="332"/>
      <c r="OMX63" s="332"/>
      <c r="ONG63" s="332"/>
      <c r="ONH63" s="332"/>
      <c r="ONQ63" s="332"/>
      <c r="ONR63" s="332"/>
      <c r="OOA63" s="332"/>
      <c r="OOB63" s="332"/>
      <c r="OOK63" s="332"/>
      <c r="OOL63" s="332"/>
      <c r="OOU63" s="332"/>
      <c r="OOV63" s="332"/>
      <c r="OPE63" s="332"/>
      <c r="OPF63" s="332"/>
      <c r="OPO63" s="332"/>
      <c r="OPP63" s="332"/>
      <c r="OPY63" s="332"/>
      <c r="OPZ63" s="332"/>
      <c r="OQI63" s="332"/>
      <c r="OQJ63" s="332"/>
      <c r="OQS63" s="332"/>
      <c r="OQT63" s="332"/>
      <c r="ORC63" s="332"/>
      <c r="ORD63" s="332"/>
      <c r="ORM63" s="332"/>
      <c r="ORN63" s="332"/>
      <c r="ORW63" s="332"/>
      <c r="ORX63" s="332"/>
      <c r="OSG63" s="332"/>
      <c r="OSH63" s="332"/>
      <c r="OSQ63" s="332"/>
      <c r="OSR63" s="332"/>
      <c r="OTA63" s="332"/>
      <c r="OTB63" s="332"/>
      <c r="OTK63" s="332"/>
      <c r="OTL63" s="332"/>
      <c r="OTU63" s="332"/>
      <c r="OTV63" s="332"/>
      <c r="OUE63" s="332"/>
      <c r="OUF63" s="332"/>
      <c r="OUO63" s="332"/>
      <c r="OUP63" s="332"/>
      <c r="OUY63" s="332"/>
      <c r="OUZ63" s="332"/>
      <c r="OVI63" s="332"/>
      <c r="OVJ63" s="332"/>
      <c r="OVS63" s="332"/>
      <c r="OVT63" s="332"/>
      <c r="OWC63" s="332"/>
      <c r="OWD63" s="332"/>
      <c r="OWM63" s="332"/>
      <c r="OWN63" s="332"/>
      <c r="OWW63" s="332"/>
      <c r="OWX63" s="332"/>
      <c r="OXG63" s="332"/>
      <c r="OXH63" s="332"/>
      <c r="OXQ63" s="332"/>
      <c r="OXR63" s="332"/>
      <c r="OYA63" s="332"/>
      <c r="OYB63" s="332"/>
      <c r="OYK63" s="332"/>
      <c r="OYL63" s="332"/>
      <c r="OYU63" s="332"/>
      <c r="OYV63" s="332"/>
      <c r="OZE63" s="332"/>
      <c r="OZF63" s="332"/>
      <c r="OZO63" s="332"/>
      <c r="OZP63" s="332"/>
      <c r="OZY63" s="332"/>
      <c r="OZZ63" s="332"/>
      <c r="PAI63" s="332"/>
      <c r="PAJ63" s="332"/>
      <c r="PAS63" s="332"/>
      <c r="PAT63" s="332"/>
      <c r="PBC63" s="332"/>
      <c r="PBD63" s="332"/>
      <c r="PBM63" s="332"/>
      <c r="PBN63" s="332"/>
      <c r="PBW63" s="332"/>
      <c r="PBX63" s="332"/>
      <c r="PCG63" s="332"/>
      <c r="PCH63" s="332"/>
      <c r="PCQ63" s="332"/>
      <c r="PCR63" s="332"/>
      <c r="PDA63" s="332"/>
      <c r="PDB63" s="332"/>
      <c r="PDK63" s="332"/>
      <c r="PDL63" s="332"/>
      <c r="PDU63" s="332"/>
      <c r="PDV63" s="332"/>
      <c r="PEE63" s="332"/>
      <c r="PEF63" s="332"/>
      <c r="PEO63" s="332"/>
      <c r="PEP63" s="332"/>
      <c r="PEY63" s="332"/>
      <c r="PEZ63" s="332"/>
      <c r="PFI63" s="332"/>
      <c r="PFJ63" s="332"/>
      <c r="PFS63" s="332"/>
      <c r="PFT63" s="332"/>
      <c r="PGC63" s="332"/>
      <c r="PGD63" s="332"/>
      <c r="PGM63" s="332"/>
      <c r="PGN63" s="332"/>
      <c r="PGW63" s="332"/>
      <c r="PGX63" s="332"/>
      <c r="PHG63" s="332"/>
      <c r="PHH63" s="332"/>
      <c r="PHQ63" s="332"/>
      <c r="PHR63" s="332"/>
      <c r="PIA63" s="332"/>
      <c r="PIB63" s="332"/>
      <c r="PIK63" s="332"/>
      <c r="PIL63" s="332"/>
      <c r="PIU63" s="332"/>
      <c r="PIV63" s="332"/>
      <c r="PJE63" s="332"/>
      <c r="PJF63" s="332"/>
      <c r="PJO63" s="332"/>
      <c r="PJP63" s="332"/>
      <c r="PJY63" s="332"/>
      <c r="PJZ63" s="332"/>
      <c r="PKI63" s="332"/>
      <c r="PKJ63" s="332"/>
      <c r="PKS63" s="332"/>
      <c r="PKT63" s="332"/>
      <c r="PLC63" s="332"/>
      <c r="PLD63" s="332"/>
      <c r="PLM63" s="332"/>
      <c r="PLN63" s="332"/>
      <c r="PLW63" s="332"/>
      <c r="PLX63" s="332"/>
      <c r="PMG63" s="332"/>
      <c r="PMH63" s="332"/>
      <c r="PMQ63" s="332"/>
      <c r="PMR63" s="332"/>
      <c r="PNA63" s="332"/>
      <c r="PNB63" s="332"/>
      <c r="PNK63" s="332"/>
      <c r="PNL63" s="332"/>
      <c r="PNU63" s="332"/>
      <c r="PNV63" s="332"/>
      <c r="POE63" s="332"/>
      <c r="POF63" s="332"/>
      <c r="POO63" s="332"/>
      <c r="POP63" s="332"/>
      <c r="POY63" s="332"/>
      <c r="POZ63" s="332"/>
      <c r="PPI63" s="332"/>
      <c r="PPJ63" s="332"/>
      <c r="PPS63" s="332"/>
      <c r="PPT63" s="332"/>
      <c r="PQC63" s="332"/>
      <c r="PQD63" s="332"/>
      <c r="PQM63" s="332"/>
      <c r="PQN63" s="332"/>
      <c r="PQW63" s="332"/>
      <c r="PQX63" s="332"/>
      <c r="PRG63" s="332"/>
      <c r="PRH63" s="332"/>
      <c r="PRQ63" s="332"/>
      <c r="PRR63" s="332"/>
      <c r="PSA63" s="332"/>
      <c r="PSB63" s="332"/>
      <c r="PSK63" s="332"/>
      <c r="PSL63" s="332"/>
      <c r="PSU63" s="332"/>
      <c r="PSV63" s="332"/>
      <c r="PTE63" s="332"/>
      <c r="PTF63" s="332"/>
      <c r="PTO63" s="332"/>
      <c r="PTP63" s="332"/>
      <c r="PTY63" s="332"/>
      <c r="PTZ63" s="332"/>
      <c r="PUI63" s="332"/>
      <c r="PUJ63" s="332"/>
      <c r="PUS63" s="332"/>
      <c r="PUT63" s="332"/>
      <c r="PVC63" s="332"/>
      <c r="PVD63" s="332"/>
      <c r="PVM63" s="332"/>
      <c r="PVN63" s="332"/>
      <c r="PVW63" s="332"/>
      <c r="PVX63" s="332"/>
      <c r="PWG63" s="332"/>
      <c r="PWH63" s="332"/>
      <c r="PWQ63" s="332"/>
      <c r="PWR63" s="332"/>
      <c r="PXA63" s="332"/>
      <c r="PXB63" s="332"/>
      <c r="PXK63" s="332"/>
      <c r="PXL63" s="332"/>
      <c r="PXU63" s="332"/>
      <c r="PXV63" s="332"/>
      <c r="PYE63" s="332"/>
      <c r="PYF63" s="332"/>
      <c r="PYO63" s="332"/>
      <c r="PYP63" s="332"/>
      <c r="PYY63" s="332"/>
      <c r="PYZ63" s="332"/>
      <c r="PZI63" s="332"/>
      <c r="PZJ63" s="332"/>
      <c r="PZS63" s="332"/>
      <c r="PZT63" s="332"/>
      <c r="QAC63" s="332"/>
      <c r="QAD63" s="332"/>
      <c r="QAM63" s="332"/>
      <c r="QAN63" s="332"/>
      <c r="QAW63" s="332"/>
      <c r="QAX63" s="332"/>
      <c r="QBG63" s="332"/>
      <c r="QBH63" s="332"/>
      <c r="QBQ63" s="332"/>
      <c r="QBR63" s="332"/>
      <c r="QCA63" s="332"/>
      <c r="QCB63" s="332"/>
      <c r="QCK63" s="332"/>
      <c r="QCL63" s="332"/>
      <c r="QCU63" s="332"/>
      <c r="QCV63" s="332"/>
      <c r="QDE63" s="332"/>
      <c r="QDF63" s="332"/>
      <c r="QDO63" s="332"/>
      <c r="QDP63" s="332"/>
      <c r="QDY63" s="332"/>
      <c r="QDZ63" s="332"/>
      <c r="QEI63" s="332"/>
      <c r="QEJ63" s="332"/>
      <c r="QES63" s="332"/>
      <c r="QET63" s="332"/>
      <c r="QFC63" s="332"/>
      <c r="QFD63" s="332"/>
      <c r="QFM63" s="332"/>
      <c r="QFN63" s="332"/>
      <c r="QFW63" s="332"/>
      <c r="QFX63" s="332"/>
      <c r="QGG63" s="332"/>
      <c r="QGH63" s="332"/>
      <c r="QGQ63" s="332"/>
      <c r="QGR63" s="332"/>
      <c r="QHA63" s="332"/>
      <c r="QHB63" s="332"/>
      <c r="QHK63" s="332"/>
      <c r="QHL63" s="332"/>
      <c r="QHU63" s="332"/>
      <c r="QHV63" s="332"/>
      <c r="QIE63" s="332"/>
      <c r="QIF63" s="332"/>
      <c r="QIO63" s="332"/>
      <c r="QIP63" s="332"/>
      <c r="QIY63" s="332"/>
      <c r="QIZ63" s="332"/>
      <c r="QJI63" s="332"/>
      <c r="QJJ63" s="332"/>
      <c r="QJS63" s="332"/>
      <c r="QJT63" s="332"/>
      <c r="QKC63" s="332"/>
      <c r="QKD63" s="332"/>
      <c r="QKM63" s="332"/>
      <c r="QKN63" s="332"/>
      <c r="QKW63" s="332"/>
      <c r="QKX63" s="332"/>
      <c r="QLG63" s="332"/>
      <c r="QLH63" s="332"/>
      <c r="QLQ63" s="332"/>
      <c r="QLR63" s="332"/>
      <c r="QMA63" s="332"/>
      <c r="QMB63" s="332"/>
      <c r="QMK63" s="332"/>
      <c r="QML63" s="332"/>
      <c r="QMU63" s="332"/>
      <c r="QMV63" s="332"/>
      <c r="QNE63" s="332"/>
      <c r="QNF63" s="332"/>
      <c r="QNO63" s="332"/>
      <c r="QNP63" s="332"/>
      <c r="QNY63" s="332"/>
      <c r="QNZ63" s="332"/>
      <c r="QOI63" s="332"/>
      <c r="QOJ63" s="332"/>
      <c r="QOS63" s="332"/>
      <c r="QOT63" s="332"/>
      <c r="QPC63" s="332"/>
      <c r="QPD63" s="332"/>
      <c r="QPM63" s="332"/>
      <c r="QPN63" s="332"/>
      <c r="QPW63" s="332"/>
      <c r="QPX63" s="332"/>
      <c r="QQG63" s="332"/>
      <c r="QQH63" s="332"/>
      <c r="QQQ63" s="332"/>
      <c r="QQR63" s="332"/>
      <c r="QRA63" s="332"/>
      <c r="QRB63" s="332"/>
      <c r="QRK63" s="332"/>
      <c r="QRL63" s="332"/>
      <c r="QRU63" s="332"/>
      <c r="QRV63" s="332"/>
      <c r="QSE63" s="332"/>
      <c r="QSF63" s="332"/>
      <c r="QSO63" s="332"/>
      <c r="QSP63" s="332"/>
      <c r="QSY63" s="332"/>
      <c r="QSZ63" s="332"/>
      <c r="QTI63" s="332"/>
      <c r="QTJ63" s="332"/>
      <c r="QTS63" s="332"/>
      <c r="QTT63" s="332"/>
      <c r="QUC63" s="332"/>
      <c r="QUD63" s="332"/>
      <c r="QUM63" s="332"/>
      <c r="QUN63" s="332"/>
      <c r="QUW63" s="332"/>
      <c r="QUX63" s="332"/>
      <c r="QVG63" s="332"/>
      <c r="QVH63" s="332"/>
      <c r="QVQ63" s="332"/>
      <c r="QVR63" s="332"/>
      <c r="QWA63" s="332"/>
      <c r="QWB63" s="332"/>
      <c r="QWK63" s="332"/>
      <c r="QWL63" s="332"/>
      <c r="QWU63" s="332"/>
      <c r="QWV63" s="332"/>
      <c r="QXE63" s="332"/>
      <c r="QXF63" s="332"/>
      <c r="QXO63" s="332"/>
      <c r="QXP63" s="332"/>
      <c r="QXY63" s="332"/>
      <c r="QXZ63" s="332"/>
      <c r="QYI63" s="332"/>
      <c r="QYJ63" s="332"/>
      <c r="QYS63" s="332"/>
      <c r="QYT63" s="332"/>
      <c r="QZC63" s="332"/>
      <c r="QZD63" s="332"/>
      <c r="QZM63" s="332"/>
      <c r="QZN63" s="332"/>
      <c r="QZW63" s="332"/>
      <c r="QZX63" s="332"/>
      <c r="RAG63" s="332"/>
      <c r="RAH63" s="332"/>
      <c r="RAQ63" s="332"/>
      <c r="RAR63" s="332"/>
      <c r="RBA63" s="332"/>
      <c r="RBB63" s="332"/>
      <c r="RBK63" s="332"/>
      <c r="RBL63" s="332"/>
      <c r="RBU63" s="332"/>
      <c r="RBV63" s="332"/>
      <c r="RCE63" s="332"/>
      <c r="RCF63" s="332"/>
      <c r="RCO63" s="332"/>
      <c r="RCP63" s="332"/>
      <c r="RCY63" s="332"/>
      <c r="RCZ63" s="332"/>
      <c r="RDI63" s="332"/>
      <c r="RDJ63" s="332"/>
      <c r="RDS63" s="332"/>
      <c r="RDT63" s="332"/>
      <c r="REC63" s="332"/>
      <c r="RED63" s="332"/>
      <c r="REM63" s="332"/>
      <c r="REN63" s="332"/>
      <c r="REW63" s="332"/>
      <c r="REX63" s="332"/>
      <c r="RFG63" s="332"/>
      <c r="RFH63" s="332"/>
      <c r="RFQ63" s="332"/>
      <c r="RFR63" s="332"/>
      <c r="RGA63" s="332"/>
      <c r="RGB63" s="332"/>
      <c r="RGK63" s="332"/>
      <c r="RGL63" s="332"/>
      <c r="RGU63" s="332"/>
      <c r="RGV63" s="332"/>
      <c r="RHE63" s="332"/>
      <c r="RHF63" s="332"/>
      <c r="RHO63" s="332"/>
      <c r="RHP63" s="332"/>
      <c r="RHY63" s="332"/>
      <c r="RHZ63" s="332"/>
      <c r="RII63" s="332"/>
      <c r="RIJ63" s="332"/>
      <c r="RIS63" s="332"/>
      <c r="RIT63" s="332"/>
      <c r="RJC63" s="332"/>
      <c r="RJD63" s="332"/>
      <c r="RJM63" s="332"/>
      <c r="RJN63" s="332"/>
      <c r="RJW63" s="332"/>
      <c r="RJX63" s="332"/>
      <c r="RKG63" s="332"/>
      <c r="RKH63" s="332"/>
      <c r="RKQ63" s="332"/>
      <c r="RKR63" s="332"/>
      <c r="RLA63" s="332"/>
      <c r="RLB63" s="332"/>
      <c r="RLK63" s="332"/>
      <c r="RLL63" s="332"/>
      <c r="RLU63" s="332"/>
      <c r="RLV63" s="332"/>
      <c r="RME63" s="332"/>
      <c r="RMF63" s="332"/>
      <c r="RMO63" s="332"/>
      <c r="RMP63" s="332"/>
      <c r="RMY63" s="332"/>
      <c r="RMZ63" s="332"/>
      <c r="RNI63" s="332"/>
      <c r="RNJ63" s="332"/>
      <c r="RNS63" s="332"/>
      <c r="RNT63" s="332"/>
      <c r="ROC63" s="332"/>
      <c r="ROD63" s="332"/>
      <c r="ROM63" s="332"/>
      <c r="RON63" s="332"/>
      <c r="ROW63" s="332"/>
      <c r="ROX63" s="332"/>
      <c r="RPG63" s="332"/>
      <c r="RPH63" s="332"/>
      <c r="RPQ63" s="332"/>
      <c r="RPR63" s="332"/>
      <c r="RQA63" s="332"/>
      <c r="RQB63" s="332"/>
      <c r="RQK63" s="332"/>
      <c r="RQL63" s="332"/>
      <c r="RQU63" s="332"/>
      <c r="RQV63" s="332"/>
      <c r="RRE63" s="332"/>
      <c r="RRF63" s="332"/>
      <c r="RRO63" s="332"/>
      <c r="RRP63" s="332"/>
      <c r="RRY63" s="332"/>
      <c r="RRZ63" s="332"/>
      <c r="RSI63" s="332"/>
      <c r="RSJ63" s="332"/>
      <c r="RSS63" s="332"/>
      <c r="RST63" s="332"/>
      <c r="RTC63" s="332"/>
      <c r="RTD63" s="332"/>
      <c r="RTM63" s="332"/>
      <c r="RTN63" s="332"/>
      <c r="RTW63" s="332"/>
      <c r="RTX63" s="332"/>
      <c r="RUG63" s="332"/>
      <c r="RUH63" s="332"/>
      <c r="RUQ63" s="332"/>
      <c r="RUR63" s="332"/>
      <c r="RVA63" s="332"/>
      <c r="RVB63" s="332"/>
      <c r="RVK63" s="332"/>
      <c r="RVL63" s="332"/>
      <c r="RVU63" s="332"/>
      <c r="RVV63" s="332"/>
      <c r="RWE63" s="332"/>
      <c r="RWF63" s="332"/>
      <c r="RWO63" s="332"/>
      <c r="RWP63" s="332"/>
      <c r="RWY63" s="332"/>
      <c r="RWZ63" s="332"/>
      <c r="RXI63" s="332"/>
      <c r="RXJ63" s="332"/>
      <c r="RXS63" s="332"/>
      <c r="RXT63" s="332"/>
      <c r="RYC63" s="332"/>
      <c r="RYD63" s="332"/>
      <c r="RYM63" s="332"/>
      <c r="RYN63" s="332"/>
      <c r="RYW63" s="332"/>
      <c r="RYX63" s="332"/>
      <c r="RZG63" s="332"/>
      <c r="RZH63" s="332"/>
      <c r="RZQ63" s="332"/>
      <c r="RZR63" s="332"/>
      <c r="SAA63" s="332"/>
      <c r="SAB63" s="332"/>
      <c r="SAK63" s="332"/>
      <c r="SAL63" s="332"/>
      <c r="SAU63" s="332"/>
      <c r="SAV63" s="332"/>
      <c r="SBE63" s="332"/>
      <c r="SBF63" s="332"/>
      <c r="SBO63" s="332"/>
      <c r="SBP63" s="332"/>
      <c r="SBY63" s="332"/>
      <c r="SBZ63" s="332"/>
      <c r="SCI63" s="332"/>
      <c r="SCJ63" s="332"/>
      <c r="SCS63" s="332"/>
      <c r="SCT63" s="332"/>
      <c r="SDC63" s="332"/>
      <c r="SDD63" s="332"/>
      <c r="SDM63" s="332"/>
      <c r="SDN63" s="332"/>
      <c r="SDW63" s="332"/>
      <c r="SDX63" s="332"/>
      <c r="SEG63" s="332"/>
      <c r="SEH63" s="332"/>
      <c r="SEQ63" s="332"/>
      <c r="SER63" s="332"/>
      <c r="SFA63" s="332"/>
      <c r="SFB63" s="332"/>
      <c r="SFK63" s="332"/>
      <c r="SFL63" s="332"/>
      <c r="SFU63" s="332"/>
      <c r="SFV63" s="332"/>
      <c r="SGE63" s="332"/>
      <c r="SGF63" s="332"/>
      <c r="SGO63" s="332"/>
      <c r="SGP63" s="332"/>
      <c r="SGY63" s="332"/>
      <c r="SGZ63" s="332"/>
      <c r="SHI63" s="332"/>
      <c r="SHJ63" s="332"/>
      <c r="SHS63" s="332"/>
      <c r="SHT63" s="332"/>
      <c r="SIC63" s="332"/>
      <c r="SID63" s="332"/>
      <c r="SIM63" s="332"/>
      <c r="SIN63" s="332"/>
      <c r="SIW63" s="332"/>
      <c r="SIX63" s="332"/>
      <c r="SJG63" s="332"/>
      <c r="SJH63" s="332"/>
      <c r="SJQ63" s="332"/>
      <c r="SJR63" s="332"/>
      <c r="SKA63" s="332"/>
      <c r="SKB63" s="332"/>
      <c r="SKK63" s="332"/>
      <c r="SKL63" s="332"/>
      <c r="SKU63" s="332"/>
      <c r="SKV63" s="332"/>
      <c r="SLE63" s="332"/>
      <c r="SLF63" s="332"/>
      <c r="SLO63" s="332"/>
      <c r="SLP63" s="332"/>
      <c r="SLY63" s="332"/>
      <c r="SLZ63" s="332"/>
      <c r="SMI63" s="332"/>
      <c r="SMJ63" s="332"/>
      <c r="SMS63" s="332"/>
      <c r="SMT63" s="332"/>
      <c r="SNC63" s="332"/>
      <c r="SND63" s="332"/>
      <c r="SNM63" s="332"/>
      <c r="SNN63" s="332"/>
      <c r="SNW63" s="332"/>
      <c r="SNX63" s="332"/>
      <c r="SOG63" s="332"/>
      <c r="SOH63" s="332"/>
      <c r="SOQ63" s="332"/>
      <c r="SOR63" s="332"/>
      <c r="SPA63" s="332"/>
      <c r="SPB63" s="332"/>
      <c r="SPK63" s="332"/>
      <c r="SPL63" s="332"/>
      <c r="SPU63" s="332"/>
      <c r="SPV63" s="332"/>
      <c r="SQE63" s="332"/>
      <c r="SQF63" s="332"/>
      <c r="SQO63" s="332"/>
      <c r="SQP63" s="332"/>
      <c r="SQY63" s="332"/>
      <c r="SQZ63" s="332"/>
      <c r="SRI63" s="332"/>
      <c r="SRJ63" s="332"/>
      <c r="SRS63" s="332"/>
      <c r="SRT63" s="332"/>
      <c r="SSC63" s="332"/>
      <c r="SSD63" s="332"/>
      <c r="SSM63" s="332"/>
      <c r="SSN63" s="332"/>
      <c r="SSW63" s="332"/>
      <c r="SSX63" s="332"/>
      <c r="STG63" s="332"/>
      <c r="STH63" s="332"/>
      <c r="STQ63" s="332"/>
      <c r="STR63" s="332"/>
      <c r="SUA63" s="332"/>
      <c r="SUB63" s="332"/>
      <c r="SUK63" s="332"/>
      <c r="SUL63" s="332"/>
      <c r="SUU63" s="332"/>
      <c r="SUV63" s="332"/>
      <c r="SVE63" s="332"/>
      <c r="SVF63" s="332"/>
      <c r="SVO63" s="332"/>
      <c r="SVP63" s="332"/>
      <c r="SVY63" s="332"/>
      <c r="SVZ63" s="332"/>
      <c r="SWI63" s="332"/>
      <c r="SWJ63" s="332"/>
      <c r="SWS63" s="332"/>
      <c r="SWT63" s="332"/>
      <c r="SXC63" s="332"/>
      <c r="SXD63" s="332"/>
      <c r="SXM63" s="332"/>
      <c r="SXN63" s="332"/>
      <c r="SXW63" s="332"/>
      <c r="SXX63" s="332"/>
      <c r="SYG63" s="332"/>
      <c r="SYH63" s="332"/>
      <c r="SYQ63" s="332"/>
      <c r="SYR63" s="332"/>
      <c r="SZA63" s="332"/>
      <c r="SZB63" s="332"/>
      <c r="SZK63" s="332"/>
      <c r="SZL63" s="332"/>
      <c r="SZU63" s="332"/>
      <c r="SZV63" s="332"/>
      <c r="TAE63" s="332"/>
      <c r="TAF63" s="332"/>
      <c r="TAO63" s="332"/>
      <c r="TAP63" s="332"/>
      <c r="TAY63" s="332"/>
      <c r="TAZ63" s="332"/>
      <c r="TBI63" s="332"/>
      <c r="TBJ63" s="332"/>
      <c r="TBS63" s="332"/>
      <c r="TBT63" s="332"/>
      <c r="TCC63" s="332"/>
      <c r="TCD63" s="332"/>
      <c r="TCM63" s="332"/>
      <c r="TCN63" s="332"/>
      <c r="TCW63" s="332"/>
      <c r="TCX63" s="332"/>
      <c r="TDG63" s="332"/>
      <c r="TDH63" s="332"/>
      <c r="TDQ63" s="332"/>
      <c r="TDR63" s="332"/>
      <c r="TEA63" s="332"/>
      <c r="TEB63" s="332"/>
      <c r="TEK63" s="332"/>
      <c r="TEL63" s="332"/>
      <c r="TEU63" s="332"/>
      <c r="TEV63" s="332"/>
      <c r="TFE63" s="332"/>
      <c r="TFF63" s="332"/>
      <c r="TFO63" s="332"/>
      <c r="TFP63" s="332"/>
      <c r="TFY63" s="332"/>
      <c r="TFZ63" s="332"/>
      <c r="TGI63" s="332"/>
      <c r="TGJ63" s="332"/>
      <c r="TGS63" s="332"/>
      <c r="TGT63" s="332"/>
      <c r="THC63" s="332"/>
      <c r="THD63" s="332"/>
      <c r="THM63" s="332"/>
      <c r="THN63" s="332"/>
      <c r="THW63" s="332"/>
      <c r="THX63" s="332"/>
      <c r="TIG63" s="332"/>
      <c r="TIH63" s="332"/>
      <c r="TIQ63" s="332"/>
      <c r="TIR63" s="332"/>
      <c r="TJA63" s="332"/>
      <c r="TJB63" s="332"/>
      <c r="TJK63" s="332"/>
      <c r="TJL63" s="332"/>
      <c r="TJU63" s="332"/>
      <c r="TJV63" s="332"/>
      <c r="TKE63" s="332"/>
      <c r="TKF63" s="332"/>
      <c r="TKO63" s="332"/>
      <c r="TKP63" s="332"/>
      <c r="TKY63" s="332"/>
      <c r="TKZ63" s="332"/>
      <c r="TLI63" s="332"/>
      <c r="TLJ63" s="332"/>
      <c r="TLS63" s="332"/>
      <c r="TLT63" s="332"/>
      <c r="TMC63" s="332"/>
      <c r="TMD63" s="332"/>
      <c r="TMM63" s="332"/>
      <c r="TMN63" s="332"/>
      <c r="TMW63" s="332"/>
      <c r="TMX63" s="332"/>
      <c r="TNG63" s="332"/>
      <c r="TNH63" s="332"/>
      <c r="TNQ63" s="332"/>
      <c r="TNR63" s="332"/>
      <c r="TOA63" s="332"/>
      <c r="TOB63" s="332"/>
      <c r="TOK63" s="332"/>
      <c r="TOL63" s="332"/>
      <c r="TOU63" s="332"/>
      <c r="TOV63" s="332"/>
      <c r="TPE63" s="332"/>
      <c r="TPF63" s="332"/>
      <c r="TPO63" s="332"/>
      <c r="TPP63" s="332"/>
      <c r="TPY63" s="332"/>
      <c r="TPZ63" s="332"/>
      <c r="TQI63" s="332"/>
      <c r="TQJ63" s="332"/>
      <c r="TQS63" s="332"/>
      <c r="TQT63" s="332"/>
      <c r="TRC63" s="332"/>
      <c r="TRD63" s="332"/>
      <c r="TRM63" s="332"/>
      <c r="TRN63" s="332"/>
      <c r="TRW63" s="332"/>
      <c r="TRX63" s="332"/>
      <c r="TSG63" s="332"/>
      <c r="TSH63" s="332"/>
      <c r="TSQ63" s="332"/>
      <c r="TSR63" s="332"/>
      <c r="TTA63" s="332"/>
      <c r="TTB63" s="332"/>
      <c r="TTK63" s="332"/>
      <c r="TTL63" s="332"/>
      <c r="TTU63" s="332"/>
      <c r="TTV63" s="332"/>
      <c r="TUE63" s="332"/>
      <c r="TUF63" s="332"/>
      <c r="TUO63" s="332"/>
      <c r="TUP63" s="332"/>
      <c r="TUY63" s="332"/>
      <c r="TUZ63" s="332"/>
      <c r="TVI63" s="332"/>
      <c r="TVJ63" s="332"/>
      <c r="TVS63" s="332"/>
      <c r="TVT63" s="332"/>
      <c r="TWC63" s="332"/>
      <c r="TWD63" s="332"/>
      <c r="TWM63" s="332"/>
      <c r="TWN63" s="332"/>
      <c r="TWW63" s="332"/>
      <c r="TWX63" s="332"/>
      <c r="TXG63" s="332"/>
      <c r="TXH63" s="332"/>
      <c r="TXQ63" s="332"/>
      <c r="TXR63" s="332"/>
      <c r="TYA63" s="332"/>
      <c r="TYB63" s="332"/>
      <c r="TYK63" s="332"/>
      <c r="TYL63" s="332"/>
      <c r="TYU63" s="332"/>
      <c r="TYV63" s="332"/>
      <c r="TZE63" s="332"/>
      <c r="TZF63" s="332"/>
      <c r="TZO63" s="332"/>
      <c r="TZP63" s="332"/>
      <c r="TZY63" s="332"/>
      <c r="TZZ63" s="332"/>
      <c r="UAI63" s="332"/>
      <c r="UAJ63" s="332"/>
      <c r="UAS63" s="332"/>
      <c r="UAT63" s="332"/>
      <c r="UBC63" s="332"/>
      <c r="UBD63" s="332"/>
      <c r="UBM63" s="332"/>
      <c r="UBN63" s="332"/>
      <c r="UBW63" s="332"/>
      <c r="UBX63" s="332"/>
      <c r="UCG63" s="332"/>
      <c r="UCH63" s="332"/>
      <c r="UCQ63" s="332"/>
      <c r="UCR63" s="332"/>
      <c r="UDA63" s="332"/>
      <c r="UDB63" s="332"/>
      <c r="UDK63" s="332"/>
      <c r="UDL63" s="332"/>
      <c r="UDU63" s="332"/>
      <c r="UDV63" s="332"/>
      <c r="UEE63" s="332"/>
      <c r="UEF63" s="332"/>
      <c r="UEO63" s="332"/>
      <c r="UEP63" s="332"/>
      <c r="UEY63" s="332"/>
      <c r="UEZ63" s="332"/>
      <c r="UFI63" s="332"/>
      <c r="UFJ63" s="332"/>
      <c r="UFS63" s="332"/>
      <c r="UFT63" s="332"/>
      <c r="UGC63" s="332"/>
      <c r="UGD63" s="332"/>
      <c r="UGM63" s="332"/>
      <c r="UGN63" s="332"/>
      <c r="UGW63" s="332"/>
      <c r="UGX63" s="332"/>
      <c r="UHG63" s="332"/>
      <c r="UHH63" s="332"/>
      <c r="UHQ63" s="332"/>
      <c r="UHR63" s="332"/>
      <c r="UIA63" s="332"/>
      <c r="UIB63" s="332"/>
      <c r="UIK63" s="332"/>
      <c r="UIL63" s="332"/>
      <c r="UIU63" s="332"/>
      <c r="UIV63" s="332"/>
      <c r="UJE63" s="332"/>
      <c r="UJF63" s="332"/>
      <c r="UJO63" s="332"/>
      <c r="UJP63" s="332"/>
      <c r="UJY63" s="332"/>
      <c r="UJZ63" s="332"/>
      <c r="UKI63" s="332"/>
      <c r="UKJ63" s="332"/>
      <c r="UKS63" s="332"/>
      <c r="UKT63" s="332"/>
      <c r="ULC63" s="332"/>
      <c r="ULD63" s="332"/>
      <c r="ULM63" s="332"/>
      <c r="ULN63" s="332"/>
      <c r="ULW63" s="332"/>
      <c r="ULX63" s="332"/>
      <c r="UMG63" s="332"/>
      <c r="UMH63" s="332"/>
      <c r="UMQ63" s="332"/>
      <c r="UMR63" s="332"/>
      <c r="UNA63" s="332"/>
      <c r="UNB63" s="332"/>
      <c r="UNK63" s="332"/>
      <c r="UNL63" s="332"/>
      <c r="UNU63" s="332"/>
      <c r="UNV63" s="332"/>
      <c r="UOE63" s="332"/>
      <c r="UOF63" s="332"/>
      <c r="UOO63" s="332"/>
      <c r="UOP63" s="332"/>
      <c r="UOY63" s="332"/>
      <c r="UOZ63" s="332"/>
      <c r="UPI63" s="332"/>
      <c r="UPJ63" s="332"/>
      <c r="UPS63" s="332"/>
      <c r="UPT63" s="332"/>
      <c r="UQC63" s="332"/>
      <c r="UQD63" s="332"/>
      <c r="UQM63" s="332"/>
      <c r="UQN63" s="332"/>
      <c r="UQW63" s="332"/>
      <c r="UQX63" s="332"/>
      <c r="URG63" s="332"/>
      <c r="URH63" s="332"/>
      <c r="URQ63" s="332"/>
      <c r="URR63" s="332"/>
      <c r="USA63" s="332"/>
      <c r="USB63" s="332"/>
      <c r="USK63" s="332"/>
      <c r="USL63" s="332"/>
      <c r="USU63" s="332"/>
      <c r="USV63" s="332"/>
      <c r="UTE63" s="332"/>
      <c r="UTF63" s="332"/>
      <c r="UTO63" s="332"/>
      <c r="UTP63" s="332"/>
      <c r="UTY63" s="332"/>
      <c r="UTZ63" s="332"/>
      <c r="UUI63" s="332"/>
      <c r="UUJ63" s="332"/>
      <c r="UUS63" s="332"/>
      <c r="UUT63" s="332"/>
      <c r="UVC63" s="332"/>
      <c r="UVD63" s="332"/>
      <c r="UVM63" s="332"/>
      <c r="UVN63" s="332"/>
      <c r="UVW63" s="332"/>
      <c r="UVX63" s="332"/>
      <c r="UWG63" s="332"/>
      <c r="UWH63" s="332"/>
      <c r="UWQ63" s="332"/>
      <c r="UWR63" s="332"/>
      <c r="UXA63" s="332"/>
      <c r="UXB63" s="332"/>
      <c r="UXK63" s="332"/>
      <c r="UXL63" s="332"/>
      <c r="UXU63" s="332"/>
      <c r="UXV63" s="332"/>
      <c r="UYE63" s="332"/>
      <c r="UYF63" s="332"/>
      <c r="UYO63" s="332"/>
      <c r="UYP63" s="332"/>
      <c r="UYY63" s="332"/>
      <c r="UYZ63" s="332"/>
      <c r="UZI63" s="332"/>
      <c r="UZJ63" s="332"/>
      <c r="UZS63" s="332"/>
      <c r="UZT63" s="332"/>
      <c r="VAC63" s="332"/>
      <c r="VAD63" s="332"/>
      <c r="VAM63" s="332"/>
      <c r="VAN63" s="332"/>
      <c r="VAW63" s="332"/>
      <c r="VAX63" s="332"/>
      <c r="VBG63" s="332"/>
      <c r="VBH63" s="332"/>
      <c r="VBQ63" s="332"/>
      <c r="VBR63" s="332"/>
      <c r="VCA63" s="332"/>
      <c r="VCB63" s="332"/>
      <c r="VCK63" s="332"/>
      <c r="VCL63" s="332"/>
      <c r="VCU63" s="332"/>
      <c r="VCV63" s="332"/>
      <c r="VDE63" s="332"/>
      <c r="VDF63" s="332"/>
      <c r="VDO63" s="332"/>
      <c r="VDP63" s="332"/>
      <c r="VDY63" s="332"/>
      <c r="VDZ63" s="332"/>
      <c r="VEI63" s="332"/>
      <c r="VEJ63" s="332"/>
      <c r="VES63" s="332"/>
      <c r="VET63" s="332"/>
      <c r="VFC63" s="332"/>
      <c r="VFD63" s="332"/>
      <c r="VFM63" s="332"/>
      <c r="VFN63" s="332"/>
      <c r="VFW63" s="332"/>
      <c r="VFX63" s="332"/>
      <c r="VGG63" s="332"/>
      <c r="VGH63" s="332"/>
      <c r="VGQ63" s="332"/>
      <c r="VGR63" s="332"/>
      <c r="VHA63" s="332"/>
      <c r="VHB63" s="332"/>
      <c r="VHK63" s="332"/>
      <c r="VHL63" s="332"/>
      <c r="VHU63" s="332"/>
      <c r="VHV63" s="332"/>
      <c r="VIE63" s="332"/>
      <c r="VIF63" s="332"/>
      <c r="VIO63" s="332"/>
      <c r="VIP63" s="332"/>
      <c r="VIY63" s="332"/>
      <c r="VIZ63" s="332"/>
      <c r="VJI63" s="332"/>
      <c r="VJJ63" s="332"/>
      <c r="VJS63" s="332"/>
      <c r="VJT63" s="332"/>
      <c r="VKC63" s="332"/>
      <c r="VKD63" s="332"/>
      <c r="VKM63" s="332"/>
      <c r="VKN63" s="332"/>
      <c r="VKW63" s="332"/>
      <c r="VKX63" s="332"/>
      <c r="VLG63" s="332"/>
      <c r="VLH63" s="332"/>
      <c r="VLQ63" s="332"/>
      <c r="VLR63" s="332"/>
      <c r="VMA63" s="332"/>
      <c r="VMB63" s="332"/>
      <c r="VMK63" s="332"/>
      <c r="VML63" s="332"/>
      <c r="VMU63" s="332"/>
      <c r="VMV63" s="332"/>
      <c r="VNE63" s="332"/>
      <c r="VNF63" s="332"/>
      <c r="VNO63" s="332"/>
      <c r="VNP63" s="332"/>
      <c r="VNY63" s="332"/>
      <c r="VNZ63" s="332"/>
      <c r="VOI63" s="332"/>
      <c r="VOJ63" s="332"/>
      <c r="VOS63" s="332"/>
      <c r="VOT63" s="332"/>
      <c r="VPC63" s="332"/>
      <c r="VPD63" s="332"/>
      <c r="VPM63" s="332"/>
      <c r="VPN63" s="332"/>
      <c r="VPW63" s="332"/>
      <c r="VPX63" s="332"/>
      <c r="VQG63" s="332"/>
      <c r="VQH63" s="332"/>
      <c r="VQQ63" s="332"/>
      <c r="VQR63" s="332"/>
      <c r="VRA63" s="332"/>
      <c r="VRB63" s="332"/>
      <c r="VRK63" s="332"/>
      <c r="VRL63" s="332"/>
      <c r="VRU63" s="332"/>
      <c r="VRV63" s="332"/>
      <c r="VSE63" s="332"/>
      <c r="VSF63" s="332"/>
      <c r="VSO63" s="332"/>
      <c r="VSP63" s="332"/>
      <c r="VSY63" s="332"/>
      <c r="VSZ63" s="332"/>
      <c r="VTI63" s="332"/>
      <c r="VTJ63" s="332"/>
      <c r="VTS63" s="332"/>
      <c r="VTT63" s="332"/>
      <c r="VUC63" s="332"/>
      <c r="VUD63" s="332"/>
      <c r="VUM63" s="332"/>
      <c r="VUN63" s="332"/>
      <c r="VUW63" s="332"/>
      <c r="VUX63" s="332"/>
      <c r="VVG63" s="332"/>
      <c r="VVH63" s="332"/>
      <c r="VVQ63" s="332"/>
      <c r="VVR63" s="332"/>
      <c r="VWA63" s="332"/>
      <c r="VWB63" s="332"/>
      <c r="VWK63" s="332"/>
      <c r="VWL63" s="332"/>
      <c r="VWU63" s="332"/>
      <c r="VWV63" s="332"/>
      <c r="VXE63" s="332"/>
      <c r="VXF63" s="332"/>
      <c r="VXO63" s="332"/>
      <c r="VXP63" s="332"/>
      <c r="VXY63" s="332"/>
      <c r="VXZ63" s="332"/>
      <c r="VYI63" s="332"/>
      <c r="VYJ63" s="332"/>
      <c r="VYS63" s="332"/>
      <c r="VYT63" s="332"/>
      <c r="VZC63" s="332"/>
      <c r="VZD63" s="332"/>
      <c r="VZM63" s="332"/>
      <c r="VZN63" s="332"/>
      <c r="VZW63" s="332"/>
      <c r="VZX63" s="332"/>
      <c r="WAG63" s="332"/>
      <c r="WAH63" s="332"/>
      <c r="WAQ63" s="332"/>
      <c r="WAR63" s="332"/>
      <c r="WBA63" s="332"/>
      <c r="WBB63" s="332"/>
      <c r="WBK63" s="332"/>
      <c r="WBL63" s="332"/>
      <c r="WBU63" s="332"/>
      <c r="WBV63" s="332"/>
      <c r="WCE63" s="332"/>
      <c r="WCF63" s="332"/>
      <c r="WCO63" s="332"/>
      <c r="WCP63" s="332"/>
      <c r="WCY63" s="332"/>
      <c r="WCZ63" s="332"/>
      <c r="WDI63" s="332"/>
      <c r="WDJ63" s="332"/>
      <c r="WDS63" s="332"/>
      <c r="WDT63" s="332"/>
      <c r="WEC63" s="332"/>
      <c r="WED63" s="332"/>
      <c r="WEM63" s="332"/>
      <c r="WEN63" s="332"/>
      <c r="WEW63" s="332"/>
      <c r="WEX63" s="332"/>
      <c r="WFG63" s="332"/>
      <c r="WFH63" s="332"/>
      <c r="WFQ63" s="332"/>
      <c r="WFR63" s="332"/>
      <c r="WGA63" s="332"/>
      <c r="WGB63" s="332"/>
      <c r="WGK63" s="332"/>
      <c r="WGL63" s="332"/>
      <c r="WGU63" s="332"/>
      <c r="WGV63" s="332"/>
      <c r="WHE63" s="332"/>
      <c r="WHF63" s="332"/>
      <c r="WHO63" s="332"/>
      <c r="WHP63" s="332"/>
      <c r="WHY63" s="332"/>
      <c r="WHZ63" s="332"/>
      <c r="WII63" s="332"/>
      <c r="WIJ63" s="332"/>
      <c r="WIS63" s="332"/>
      <c r="WIT63" s="332"/>
      <c r="WJC63" s="332"/>
      <c r="WJD63" s="332"/>
      <c r="WJM63" s="332"/>
      <c r="WJN63" s="332"/>
      <c r="WJW63" s="332"/>
      <c r="WJX63" s="332"/>
      <c r="WKG63" s="332"/>
      <c r="WKH63" s="332"/>
      <c r="WKQ63" s="332"/>
      <c r="WKR63" s="332"/>
      <c r="WLA63" s="332"/>
      <c r="WLB63" s="332"/>
      <c r="WLK63" s="332"/>
      <c r="WLL63" s="332"/>
      <c r="WLU63" s="332"/>
      <c r="WLV63" s="332"/>
      <c r="WME63" s="332"/>
      <c r="WMF63" s="332"/>
      <c r="WMO63" s="332"/>
      <c r="WMP63" s="332"/>
      <c r="WMY63" s="332"/>
      <c r="WMZ63" s="332"/>
      <c r="WNI63" s="332"/>
      <c r="WNJ63" s="332"/>
      <c r="WNS63" s="332"/>
      <c r="WNT63" s="332"/>
      <c r="WOC63" s="332"/>
      <c r="WOD63" s="332"/>
      <c r="WOM63" s="332"/>
      <c r="WON63" s="332"/>
      <c r="WOW63" s="332"/>
      <c r="WOX63" s="332"/>
      <c r="WPG63" s="332"/>
      <c r="WPH63" s="332"/>
      <c r="WPQ63" s="332"/>
      <c r="WPR63" s="332"/>
      <c r="WQA63" s="332"/>
      <c r="WQB63" s="332"/>
      <c r="WQK63" s="332"/>
      <c r="WQL63" s="332"/>
      <c r="WQU63" s="332"/>
      <c r="WQV63" s="332"/>
      <c r="WRE63" s="332"/>
      <c r="WRF63" s="332"/>
      <c r="WRO63" s="332"/>
      <c r="WRP63" s="332"/>
      <c r="WRY63" s="332"/>
      <c r="WRZ63" s="332"/>
      <c r="WSI63" s="332"/>
      <c r="WSJ63" s="332"/>
      <c r="WSS63" s="332"/>
      <c r="WST63" s="332"/>
      <c r="WTC63" s="332"/>
      <c r="WTD63" s="332"/>
      <c r="WTM63" s="332"/>
      <c r="WTN63" s="332"/>
      <c r="WTW63" s="332"/>
      <c r="WTX63" s="332"/>
      <c r="WUG63" s="332"/>
      <c r="WUH63" s="332"/>
      <c r="WUQ63" s="332"/>
      <c r="WUR63" s="332"/>
      <c r="WVA63" s="332"/>
      <c r="WVB63" s="332"/>
      <c r="WVK63" s="332"/>
      <c r="WVL63" s="332"/>
      <c r="WVU63" s="332"/>
      <c r="WVV63" s="332"/>
      <c r="WWE63" s="332"/>
      <c r="WWF63" s="332"/>
      <c r="WWO63" s="332"/>
      <c r="WWP63" s="332"/>
      <c r="WWY63" s="332"/>
      <c r="WWZ63" s="332"/>
      <c r="WXI63" s="332"/>
      <c r="WXJ63" s="332"/>
      <c r="WXS63" s="332"/>
      <c r="WXT63" s="332"/>
      <c r="WYC63" s="332"/>
      <c r="WYD63" s="332"/>
      <c r="WYM63" s="332"/>
      <c r="WYN63" s="332"/>
      <c r="WYW63" s="332"/>
      <c r="WYX63" s="332"/>
      <c r="WZG63" s="332"/>
      <c r="WZH63" s="332"/>
      <c r="WZQ63" s="332"/>
      <c r="WZR63" s="332"/>
      <c r="XAA63" s="332"/>
      <c r="XAB63" s="332"/>
      <c r="XAK63" s="332"/>
      <c r="XAL63" s="332"/>
      <c r="XAU63" s="332"/>
      <c r="XAV63" s="332"/>
      <c r="XBE63" s="332"/>
      <c r="XBF63" s="332"/>
      <c r="XBO63" s="332"/>
      <c r="XBP63" s="332"/>
      <c r="XBY63" s="332"/>
      <c r="XBZ63" s="332"/>
      <c r="XCI63" s="332"/>
      <c r="XCJ63" s="332"/>
      <c r="XCS63" s="332"/>
      <c r="XCT63" s="332"/>
      <c r="XDC63" s="332"/>
      <c r="XDD63" s="332"/>
      <c r="XDM63" s="332"/>
      <c r="XDN63" s="332"/>
      <c r="XDW63" s="332"/>
      <c r="XDX63" s="332"/>
      <c r="XEG63" s="332"/>
      <c r="XEH63" s="332"/>
      <c r="XEQ63" s="332"/>
      <c r="XER63" s="332"/>
      <c r="XFA63" s="332"/>
      <c r="XFB63" s="332"/>
    </row>
    <row r="64" spans="1:1022 1031:2042 2051:3072 3081:4092 4101:5112 5121:6142 6151:7162 7171:8192 8201:9212 9221:10232 10241:11262 11271:12282 12291:13312 13321:14332 14341:15352 15361:16382" ht="39.75" customHeight="1" x14ac:dyDescent="0.2">
      <c r="A64" s="1224" t="s">
        <v>4</v>
      </c>
      <c r="B64" s="1205" t="s">
        <v>26</v>
      </c>
      <c r="C64" s="1227" t="s">
        <v>326</v>
      </c>
      <c r="D64" s="1228"/>
      <c r="E64" s="1229" t="s">
        <v>395</v>
      </c>
      <c r="F64" s="1209" t="s">
        <v>368</v>
      </c>
      <c r="G64" s="1205" t="s">
        <v>246</v>
      </c>
      <c r="H64" s="1205"/>
      <c r="I64" s="1206"/>
      <c r="J64" s="833" t="s">
        <v>65</v>
      </c>
    </row>
    <row r="65" spans="1:11" ht="52.5" customHeight="1" thickBot="1" x14ac:dyDescent="0.25">
      <c r="A65" s="1225"/>
      <c r="B65" s="1226"/>
      <c r="C65" s="409" t="s">
        <v>332</v>
      </c>
      <c r="D65" s="409" t="s">
        <v>366</v>
      </c>
      <c r="E65" s="1230"/>
      <c r="F65" s="1210"/>
      <c r="G65" s="405" t="s">
        <v>151</v>
      </c>
      <c r="H65" s="801" t="s">
        <v>417</v>
      </c>
      <c r="I65" s="339" t="s">
        <v>12</v>
      </c>
      <c r="J65" s="834" t="s">
        <v>66</v>
      </c>
    </row>
    <row r="66" spans="1:11" ht="27.95" customHeight="1" x14ac:dyDescent="0.2">
      <c r="A66" s="814">
        <v>1</v>
      </c>
      <c r="B66" s="308" t="e">
        <f>'1 g }'!I8</f>
        <v>#N/A</v>
      </c>
      <c r="C66" s="802" t="str">
        <f>'DATOS } '!B37</f>
        <v>1 g</v>
      </c>
      <c r="D66" s="340" t="e">
        <f>'1 g }'!F74</f>
        <v>#N/A</v>
      </c>
      <c r="E66" s="807">
        <f>'DATOS } '!W82</f>
        <v>0.3</v>
      </c>
      <c r="F66" s="807">
        <f>'DATOS } '!X82</f>
        <v>1</v>
      </c>
      <c r="G66" s="341" t="e">
        <f>'1 g }'!C50</f>
        <v>#DIV/0!</v>
      </c>
      <c r="H66" s="341" t="e">
        <f>'1 g }'!D50</f>
        <v>#DIV/0!</v>
      </c>
      <c r="I66" s="342" t="e">
        <f>'1 g }'!E50</f>
        <v>#DIV/0!</v>
      </c>
      <c r="J66" s="268" t="e">
        <f>IF(ABS(D66)+E66&gt;=((F66)),"NO","SI")</f>
        <v>#N/A</v>
      </c>
    </row>
    <row r="67" spans="1:11" ht="27.95" customHeight="1" x14ac:dyDescent="0.2">
      <c r="A67" s="815">
        <v>2</v>
      </c>
      <c r="B67" s="309" t="e">
        <f>'2 g }'!I8</f>
        <v>#N/A</v>
      </c>
      <c r="C67" s="803" t="str">
        <f>'DATOS } '!B38</f>
        <v>2 g</v>
      </c>
      <c r="D67" s="340" t="e">
        <f>'2 g }'!F74</f>
        <v>#N/A</v>
      </c>
      <c r="E67" s="807">
        <f>'DATOS } '!W83</f>
        <v>0.4</v>
      </c>
      <c r="F67" s="807">
        <f>'DATOS } '!X83</f>
        <v>1.2</v>
      </c>
      <c r="G67" s="343" t="e">
        <f>'2 g }'!C50</f>
        <v>#DIV/0!</v>
      </c>
      <c r="H67" s="343" t="e">
        <f>'2 g }'!D50</f>
        <v>#DIV/0!</v>
      </c>
      <c r="I67" s="344" t="e">
        <f>'2 g }'!E50</f>
        <v>#DIV/0!</v>
      </c>
      <c r="J67" s="261" t="e">
        <f t="shared" ref="J67:J85" si="0">IF(ABS(D67)+E67&gt;=((F67)),"NO","SI")</f>
        <v>#N/A</v>
      </c>
    </row>
    <row r="68" spans="1:11" ht="27.95" customHeight="1" x14ac:dyDescent="0.2">
      <c r="A68" s="815">
        <v>3</v>
      </c>
      <c r="B68" s="309" t="e">
        <f>'2 g+ }'!I8</f>
        <v>#N/A</v>
      </c>
      <c r="C68" s="803" t="str">
        <f>'DATOS } '!B38</f>
        <v>2 g</v>
      </c>
      <c r="D68" s="340" t="e">
        <f>'2 g+ }'!F74</f>
        <v>#N/A</v>
      </c>
      <c r="E68" s="807">
        <f>'DATOS } '!W84</f>
        <v>0.4</v>
      </c>
      <c r="F68" s="807">
        <f>'DATOS } '!X84</f>
        <v>1.2</v>
      </c>
      <c r="G68" s="343" t="e">
        <f>'2 g+ }'!C50</f>
        <v>#DIV/0!</v>
      </c>
      <c r="H68" s="343" t="e">
        <f>'2 g+ }'!D50</f>
        <v>#DIV/0!</v>
      </c>
      <c r="I68" s="344" t="e">
        <f>'2 g+ }'!E50</f>
        <v>#DIV/0!</v>
      </c>
      <c r="J68" s="261" t="e">
        <f t="shared" si="0"/>
        <v>#N/A</v>
      </c>
    </row>
    <row r="69" spans="1:11" ht="27.95" customHeight="1" x14ac:dyDescent="0.2">
      <c r="A69" s="815">
        <v>4</v>
      </c>
      <c r="B69" s="309" t="e">
        <f>'5 g }'!I8</f>
        <v>#N/A</v>
      </c>
      <c r="C69" s="803" t="str">
        <f>'DATOS } '!B40</f>
        <v xml:space="preserve">5 g </v>
      </c>
      <c r="D69" s="340" t="e">
        <f>'5 g }'!F74</f>
        <v>#N/A</v>
      </c>
      <c r="E69" s="807">
        <f>'DATOS } '!W85</f>
        <v>0.5</v>
      </c>
      <c r="F69" s="807">
        <f>'DATOS } '!X85</f>
        <v>1.6</v>
      </c>
      <c r="G69" s="343" t="e">
        <f>'5 g }'!C50</f>
        <v>#DIV/0!</v>
      </c>
      <c r="H69" s="343" t="e">
        <f>'5 g }'!D50</f>
        <v>#DIV/0!</v>
      </c>
      <c r="I69" s="344" t="e">
        <f>'5 g }'!E50</f>
        <v>#DIV/0!</v>
      </c>
      <c r="J69" s="261" t="e">
        <f t="shared" si="0"/>
        <v>#N/A</v>
      </c>
    </row>
    <row r="70" spans="1:11" s="345" customFormat="1" ht="27.95" customHeight="1" x14ac:dyDescent="0.2">
      <c r="A70" s="815">
        <v>5</v>
      </c>
      <c r="B70" s="309" t="e">
        <f>'10 g }'!I8</f>
        <v>#N/A</v>
      </c>
      <c r="C70" s="803" t="str">
        <f>'DATOS } '!B41</f>
        <v>10 g</v>
      </c>
      <c r="D70" s="340" t="e">
        <f>'10 g }'!F74</f>
        <v>#N/A</v>
      </c>
      <c r="E70" s="807">
        <f>'DATOS } '!W86</f>
        <v>0.6</v>
      </c>
      <c r="F70" s="807">
        <f>'DATOS } '!X86</f>
        <v>2</v>
      </c>
      <c r="G70" s="343" t="e">
        <f>'10 g }'!C50</f>
        <v>#DIV/0!</v>
      </c>
      <c r="H70" s="343" t="e">
        <f>'10 g }'!D50</f>
        <v>#DIV/0!</v>
      </c>
      <c r="I70" s="344" t="e">
        <f>'10 g }'!E50</f>
        <v>#DIV/0!</v>
      </c>
      <c r="J70" s="261" t="e">
        <f t="shared" si="0"/>
        <v>#N/A</v>
      </c>
      <c r="K70" s="255"/>
    </row>
    <row r="71" spans="1:11" ht="27.95" customHeight="1" x14ac:dyDescent="0.2">
      <c r="A71" s="815">
        <v>6</v>
      </c>
      <c r="B71" s="309" t="e">
        <f>'20 g }'!I8</f>
        <v>#N/A</v>
      </c>
      <c r="C71" s="803" t="str">
        <f>'DATOS } '!B42</f>
        <v>20 g</v>
      </c>
      <c r="D71" s="340" t="e">
        <f>'20 g }'!F74</f>
        <v>#N/A</v>
      </c>
      <c r="E71" s="807">
        <f>'DATOS } '!W87</f>
        <v>0.8</v>
      </c>
      <c r="F71" s="807">
        <f>'DATOS } '!X87</f>
        <v>2.5</v>
      </c>
      <c r="G71" s="343" t="e">
        <f>'20 g }'!C50</f>
        <v>#DIV/0!</v>
      </c>
      <c r="H71" s="343" t="e">
        <f>'20 g }'!D50</f>
        <v>#DIV/0!</v>
      </c>
      <c r="I71" s="344" t="e">
        <f>'20 g }'!E50</f>
        <v>#DIV/0!</v>
      </c>
      <c r="J71" s="261" t="e">
        <f t="shared" si="0"/>
        <v>#N/A</v>
      </c>
    </row>
    <row r="72" spans="1:11" ht="27.95" customHeight="1" x14ac:dyDescent="0.2">
      <c r="A72" s="815">
        <v>7</v>
      </c>
      <c r="B72" s="346" t="e">
        <f>'20 g+ }'!I8</f>
        <v>#N/A</v>
      </c>
      <c r="C72" s="803" t="str">
        <f>'DATOS } '!B42</f>
        <v>20 g</v>
      </c>
      <c r="D72" s="340" t="e">
        <f>'20 g+ }'!F74</f>
        <v>#N/A</v>
      </c>
      <c r="E72" s="807">
        <f>'DATOS } '!W88</f>
        <v>0.8</v>
      </c>
      <c r="F72" s="807">
        <f>'DATOS } '!X88</f>
        <v>2.5</v>
      </c>
      <c r="G72" s="343" t="e">
        <f>'20 g+ }'!C50</f>
        <v>#DIV/0!</v>
      </c>
      <c r="H72" s="343" t="e">
        <f>'20 g+ }'!D50</f>
        <v>#DIV/0!</v>
      </c>
      <c r="I72" s="344" t="e">
        <f>'20 g+ }'!E50</f>
        <v>#DIV/0!</v>
      </c>
      <c r="J72" s="261" t="e">
        <f t="shared" si="0"/>
        <v>#N/A</v>
      </c>
    </row>
    <row r="73" spans="1:11" ht="27.95" customHeight="1" x14ac:dyDescent="0.2">
      <c r="A73" s="815">
        <v>8</v>
      </c>
      <c r="B73" s="309" t="e">
        <f>'50 g }'!I8</f>
        <v>#N/A</v>
      </c>
      <c r="C73" s="803" t="str">
        <f>'DATOS } '!B44</f>
        <v>50 g</v>
      </c>
      <c r="D73" s="340" t="e">
        <f>'50 g }'!F74</f>
        <v>#N/A</v>
      </c>
      <c r="E73" s="807">
        <f>'DATOS } '!W89</f>
        <v>1</v>
      </c>
      <c r="F73" s="807">
        <f>'DATOS } '!X89</f>
        <v>3</v>
      </c>
      <c r="G73" s="343" t="e">
        <f>'50 g }'!C50</f>
        <v>#DIV/0!</v>
      </c>
      <c r="H73" s="343" t="e">
        <f>'50 g }'!D50</f>
        <v>#DIV/0!</v>
      </c>
      <c r="I73" s="344" t="e">
        <f>'50 g }'!E50</f>
        <v>#DIV/0!</v>
      </c>
      <c r="J73" s="261" t="e">
        <f t="shared" si="0"/>
        <v>#N/A</v>
      </c>
    </row>
    <row r="74" spans="1:11" ht="27.95" customHeight="1" x14ac:dyDescent="0.2">
      <c r="A74" s="815">
        <v>9</v>
      </c>
      <c r="B74" s="309" t="e">
        <f>'100 g }'!I8</f>
        <v>#N/A</v>
      </c>
      <c r="C74" s="803" t="str">
        <f>'DATOS } '!B45</f>
        <v>100 g</v>
      </c>
      <c r="D74" s="347" t="e">
        <f>'100 g }'!F74</f>
        <v>#N/A</v>
      </c>
      <c r="E74" s="807">
        <f>'DATOS } '!W90</f>
        <v>1.6</v>
      </c>
      <c r="F74" s="807">
        <f>'DATOS } '!X90</f>
        <v>5</v>
      </c>
      <c r="G74" s="343" t="e">
        <f>'100 g }'!C50</f>
        <v>#DIV/0!</v>
      </c>
      <c r="H74" s="343" t="e">
        <f>'100 g }'!D50</f>
        <v>#DIV/0!</v>
      </c>
      <c r="I74" s="344" t="e">
        <f>'100 g }'!E50</f>
        <v>#DIV/0!</v>
      </c>
      <c r="J74" s="261" t="e">
        <f t="shared" si="0"/>
        <v>#N/A</v>
      </c>
    </row>
    <row r="75" spans="1:11" ht="27.95" customHeight="1" x14ac:dyDescent="0.2">
      <c r="A75" s="815">
        <v>10</v>
      </c>
      <c r="B75" s="309" t="e">
        <f>'200 g }'!I8</f>
        <v>#N/A</v>
      </c>
      <c r="C75" s="803" t="str">
        <f>'DATOS } '!B46</f>
        <v>200 g</v>
      </c>
      <c r="D75" s="340" t="e">
        <f>'200 g }'!F74</f>
        <v>#N/A</v>
      </c>
      <c r="E75" s="807">
        <f>'DATOS } '!W91</f>
        <v>3</v>
      </c>
      <c r="F75" s="808">
        <f>'DATOS } '!X91</f>
        <v>10</v>
      </c>
      <c r="G75" s="343" t="e">
        <f>'200 g }'!C50</f>
        <v>#DIV/0!</v>
      </c>
      <c r="H75" s="343" t="e">
        <f>'200 g }'!D50</f>
        <v>#DIV/0!</v>
      </c>
      <c r="I75" s="344" t="e">
        <f>'200 g }'!E50</f>
        <v>#DIV/0!</v>
      </c>
      <c r="J75" s="261" t="e">
        <f t="shared" si="0"/>
        <v>#N/A</v>
      </c>
    </row>
    <row r="76" spans="1:11" ht="27.95" customHeight="1" x14ac:dyDescent="0.2">
      <c r="A76" s="815">
        <v>11</v>
      </c>
      <c r="B76" s="346" t="e">
        <f>'200 g+ }'!I8</f>
        <v>#N/A</v>
      </c>
      <c r="C76" s="803" t="str">
        <f>'DATOS } '!B46</f>
        <v>200 g</v>
      </c>
      <c r="D76" s="347" t="e">
        <f>'200 g+ }'!F74</f>
        <v>#N/A</v>
      </c>
      <c r="E76" s="807">
        <f>'DATOS } '!W92</f>
        <v>3</v>
      </c>
      <c r="F76" s="808">
        <f>'DATOS } '!X92</f>
        <v>10</v>
      </c>
      <c r="G76" s="343" t="e">
        <f>'200 g+ }'!C50</f>
        <v>#DIV/0!</v>
      </c>
      <c r="H76" s="343" t="e">
        <f>'200 g+ }'!D50</f>
        <v>#DIV/0!</v>
      </c>
      <c r="I76" s="344" t="e">
        <f>'200 g+ }'!E50</f>
        <v>#DIV/0!</v>
      </c>
      <c r="J76" s="261" t="e">
        <f t="shared" si="0"/>
        <v>#N/A</v>
      </c>
    </row>
    <row r="77" spans="1:11" ht="27.95" customHeight="1" x14ac:dyDescent="0.2">
      <c r="A77" s="815">
        <v>12</v>
      </c>
      <c r="B77" s="309" t="e">
        <f>'500 g }'!I8</f>
        <v>#N/A</v>
      </c>
      <c r="C77" s="803" t="str">
        <f>'DATOS } '!B48</f>
        <v>500 g</v>
      </c>
      <c r="D77" s="340" t="e">
        <f>'500 g }'!F74</f>
        <v>#N/A</v>
      </c>
      <c r="E77" s="807">
        <f>'DATOS } '!W93</f>
        <v>8</v>
      </c>
      <c r="F77" s="808">
        <f>'DATOS } '!X93</f>
        <v>25</v>
      </c>
      <c r="G77" s="343" t="e">
        <f>'500 g }'!C50</f>
        <v>#DIV/0!</v>
      </c>
      <c r="H77" s="343" t="e">
        <f>'500 g }'!D50</f>
        <v>#DIV/0!</v>
      </c>
      <c r="I77" s="344" t="e">
        <f>'500 g }'!E50</f>
        <v>#DIV/0!</v>
      </c>
      <c r="J77" s="261" t="e">
        <f t="shared" si="0"/>
        <v>#N/A</v>
      </c>
    </row>
    <row r="78" spans="1:11" ht="27.95" customHeight="1" x14ac:dyDescent="0.2">
      <c r="A78" s="815">
        <v>13</v>
      </c>
      <c r="B78" s="346" t="e">
        <f>'1 kg }'!I8</f>
        <v>#N/A</v>
      </c>
      <c r="C78" s="803" t="str">
        <f>'DATOS } '!B49</f>
        <v>1 kg</v>
      </c>
      <c r="D78" s="347" t="e">
        <f>'1 kg }'!F74</f>
        <v>#N/A</v>
      </c>
      <c r="E78" s="808">
        <f>'DATOS } '!W94</f>
        <v>16</v>
      </c>
      <c r="F78" s="808">
        <f>'DATOS } '!X94</f>
        <v>50</v>
      </c>
      <c r="G78" s="343" t="e">
        <f>'1 kg }'!C50</f>
        <v>#DIV/0!</v>
      </c>
      <c r="H78" s="343" t="e">
        <f>'1 kg }'!D50</f>
        <v>#DIV/0!</v>
      </c>
      <c r="I78" s="344" t="e">
        <f>'1 kg }'!E50</f>
        <v>#DIV/0!</v>
      </c>
      <c r="J78" s="261" t="e">
        <f>IF(ABS(D78)+E78&gt;=((F78)),"NO","SI")</f>
        <v>#N/A</v>
      </c>
    </row>
    <row r="79" spans="1:11" ht="27.95" customHeight="1" x14ac:dyDescent="0.2">
      <c r="A79" s="815">
        <v>14</v>
      </c>
      <c r="B79" s="346" t="e">
        <f>'2 kg }'!I8</f>
        <v>#N/A</v>
      </c>
      <c r="C79" s="803" t="str">
        <f>'DATOS } '!B50</f>
        <v>2 kg</v>
      </c>
      <c r="D79" s="348" t="e">
        <f>'2 kg }'!F74</f>
        <v>#N/A</v>
      </c>
      <c r="E79" s="808">
        <f>'DATOS } '!W95</f>
        <v>30</v>
      </c>
      <c r="F79" s="808">
        <f>'DATOS } '!X95</f>
        <v>100</v>
      </c>
      <c r="G79" s="343" t="e">
        <f>'2 kg }'!C50</f>
        <v>#DIV/0!</v>
      </c>
      <c r="H79" s="343" t="e">
        <f>'2 kg }'!D50</f>
        <v>#DIV/0!</v>
      </c>
      <c r="I79" s="344" t="e">
        <f>'2 kg }'!E50</f>
        <v>#DIV/0!</v>
      </c>
      <c r="J79" s="261" t="e">
        <f t="shared" si="0"/>
        <v>#N/A</v>
      </c>
    </row>
    <row r="80" spans="1:11" ht="27.95" customHeight="1" x14ac:dyDescent="0.2">
      <c r="A80" s="815">
        <v>15</v>
      </c>
      <c r="B80" s="346" t="e">
        <f>'2 kg+ }'!I8</f>
        <v>#N/A</v>
      </c>
      <c r="C80" s="803" t="str">
        <f>'DATOS } '!B50</f>
        <v>2 kg</v>
      </c>
      <c r="D80" s="347" t="e">
        <f>'2 kg+ }'!F74</f>
        <v>#N/A</v>
      </c>
      <c r="E80" s="808">
        <f>'DATOS } '!W96</f>
        <v>30</v>
      </c>
      <c r="F80" s="808">
        <f>'DATOS } '!X96</f>
        <v>100</v>
      </c>
      <c r="G80" s="343" t="e">
        <f>'2 kg+ }'!C50</f>
        <v>#DIV/0!</v>
      </c>
      <c r="H80" s="343" t="e">
        <f>'2 kg+ }'!D50</f>
        <v>#DIV/0!</v>
      </c>
      <c r="I80" s="344" t="e">
        <f>'2 kg+ }'!E50</f>
        <v>#DIV/0!</v>
      </c>
      <c r="J80" s="261" t="e">
        <f t="shared" si="0"/>
        <v>#N/A</v>
      </c>
    </row>
    <row r="81" spans="1:10" ht="27.95" customHeight="1" x14ac:dyDescent="0.2">
      <c r="A81" s="815">
        <v>16</v>
      </c>
      <c r="B81" s="346" t="e">
        <f>'5 kg }'!I8</f>
        <v>#N/A</v>
      </c>
      <c r="C81" s="803" t="str">
        <f>'DATOS } '!B52</f>
        <v>5 kg</v>
      </c>
      <c r="D81" s="347" t="e">
        <f>'5 kg }'!F74</f>
        <v>#N/A</v>
      </c>
      <c r="E81" s="808">
        <f>'DATOS } '!W97</f>
        <v>80</v>
      </c>
      <c r="F81" s="808">
        <f>'DATOS } '!X97</f>
        <v>250</v>
      </c>
      <c r="G81" s="343" t="e">
        <f>'5 kg }'!C50</f>
        <v>#DIV/0!</v>
      </c>
      <c r="H81" s="343" t="e">
        <f>'5 kg }'!D50</f>
        <v>#DIV/0!</v>
      </c>
      <c r="I81" s="344" t="e">
        <f>'5 kg }'!E50</f>
        <v>#DIV/0!</v>
      </c>
      <c r="J81" s="261" t="e">
        <f t="shared" si="0"/>
        <v>#N/A</v>
      </c>
    </row>
    <row r="82" spans="1:10" ht="24.75" customHeight="1" thickBot="1" x14ac:dyDescent="0.25">
      <c r="A82" s="816">
        <v>17</v>
      </c>
      <c r="B82" s="684" t="e">
        <f>'10 kg }'!I8</f>
        <v>#N/A</v>
      </c>
      <c r="C82" s="804" t="str">
        <f>'DATOS } '!B53</f>
        <v>10 kg</v>
      </c>
      <c r="D82" s="685" t="e">
        <f>'10 kg }'!F75</f>
        <v>#N/A</v>
      </c>
      <c r="E82" s="809">
        <f>'DATOS } '!W98</f>
        <v>0.16</v>
      </c>
      <c r="F82" s="809">
        <f>'DATOS } '!X98/1000</f>
        <v>0.5</v>
      </c>
      <c r="G82" s="686" t="e">
        <f>'10 kg }'!C50</f>
        <v>#DIV/0!</v>
      </c>
      <c r="H82" s="686" t="e">
        <f>'10 kg }'!D50</f>
        <v>#DIV/0!</v>
      </c>
      <c r="I82" s="687" t="e">
        <f>'10 kg }'!E50</f>
        <v>#DIV/0!</v>
      </c>
      <c r="J82" s="688" t="e">
        <f t="shared" si="0"/>
        <v>#N/A</v>
      </c>
    </row>
    <row r="83" spans="1:10" ht="27.95" customHeight="1" x14ac:dyDescent="0.2">
      <c r="A83" s="817"/>
      <c r="B83" s="689" t="e">
        <f>'20 kg-C }'!I8</f>
        <v>#N/A</v>
      </c>
      <c r="C83" s="805" t="str">
        <f>'DATOS } '!B56</f>
        <v>20 kg C</v>
      </c>
      <c r="D83" s="690" t="e">
        <f>'20 kg-C }'!F75</f>
        <v>#N/A</v>
      </c>
      <c r="E83" s="810">
        <f>'DATOS } '!W99</f>
        <v>0.3</v>
      </c>
      <c r="F83" s="810">
        <f>'DATOS } '!X99/1000</f>
        <v>1</v>
      </c>
      <c r="G83" s="691" t="e">
        <f>'20 kg-C }'!C50</f>
        <v>#DIV/0!</v>
      </c>
      <c r="H83" s="691" t="e">
        <f>'20 kg-C }'!D50</f>
        <v>#DIV/0!</v>
      </c>
      <c r="I83" s="692" t="e">
        <f>'20 kg-C }'!E50</f>
        <v>#DIV/0!</v>
      </c>
      <c r="J83" s="693" t="e">
        <f t="shared" si="0"/>
        <v>#N/A</v>
      </c>
    </row>
    <row r="84" spans="1:10" ht="21.75" customHeight="1" x14ac:dyDescent="0.2">
      <c r="A84" s="815"/>
      <c r="B84" s="346" t="e">
        <f>'10 kg-C }'!I8</f>
        <v>#N/A</v>
      </c>
      <c r="C84" s="803" t="str">
        <f>'DATOS } '!B55</f>
        <v>10 kg C</v>
      </c>
      <c r="D84" s="395" t="e">
        <f>'10 kg-C }'!F75</f>
        <v>#N/A</v>
      </c>
      <c r="E84" s="811">
        <f>'DATOS } '!W98</f>
        <v>0.16</v>
      </c>
      <c r="F84" s="811">
        <f>'DATOS } '!X98/1000</f>
        <v>0.5</v>
      </c>
      <c r="G84" s="343" t="e">
        <f>'10 kg-C }'!C50</f>
        <v>#DIV/0!</v>
      </c>
      <c r="H84" s="343" t="e">
        <f>'10 kg-C }'!D50</f>
        <v>#DIV/0!</v>
      </c>
      <c r="I84" s="344" t="e">
        <f>'10 kg-C }'!E50</f>
        <v>#DIV/0!</v>
      </c>
      <c r="J84" s="356" t="e">
        <f t="shared" si="0"/>
        <v>#N/A</v>
      </c>
    </row>
    <row r="85" spans="1:10" ht="21.75" customHeight="1" thickBot="1" x14ac:dyDescent="0.25">
      <c r="A85" s="818"/>
      <c r="B85" s="266" t="e">
        <f>' 5 kg C }'!I8</f>
        <v>#N/A</v>
      </c>
      <c r="C85" s="806" t="str">
        <f>'DATOS } '!B54</f>
        <v>5 kg C</v>
      </c>
      <c r="D85" s="396" t="e">
        <f>' 5 kg C }'!F74</f>
        <v>#N/A</v>
      </c>
      <c r="E85" s="812">
        <f>'DATOS } '!W97</f>
        <v>80</v>
      </c>
      <c r="F85" s="813">
        <f>'DATOS } '!X97</f>
        <v>250</v>
      </c>
      <c r="G85" s="267" t="e">
        <f>' 5 kg C }'!C50</f>
        <v>#DIV/0!</v>
      </c>
      <c r="H85" s="267" t="e">
        <f>' 5 kg C }'!D50</f>
        <v>#DIV/0!</v>
      </c>
      <c r="I85" s="349" t="e">
        <f>' 5 kg C }'!E50</f>
        <v>#DIV/0!</v>
      </c>
      <c r="J85" s="357" t="e">
        <f t="shared" si="0"/>
        <v>#N/A</v>
      </c>
    </row>
    <row r="86" spans="1:10" ht="21.75" customHeight="1" x14ac:dyDescent="0.2">
      <c r="A86" s="377"/>
      <c r="B86" s="262"/>
      <c r="C86" s="263"/>
      <c r="D86" s="264"/>
      <c r="E86" s="264"/>
      <c r="F86" s="263"/>
      <c r="G86" s="263"/>
      <c r="H86" s="263"/>
      <c r="I86" s="263"/>
      <c r="J86" s="350"/>
    </row>
    <row r="87" spans="1:10" ht="120" customHeight="1" x14ac:dyDescent="0.2">
      <c r="A87" s="377"/>
      <c r="B87" s="262"/>
      <c r="C87" s="263"/>
      <c r="D87" s="264"/>
      <c r="E87" s="264"/>
      <c r="F87" s="263"/>
      <c r="G87" s="263"/>
      <c r="H87" s="263"/>
      <c r="I87" s="263"/>
      <c r="J87" s="263"/>
    </row>
    <row r="88" spans="1:10" ht="20.100000000000001" customHeight="1" x14ac:dyDescent="0.2">
      <c r="A88" s="377"/>
      <c r="B88" s="262"/>
      <c r="C88" s="263"/>
      <c r="D88" s="264"/>
      <c r="E88" s="264"/>
      <c r="F88" s="263"/>
    </row>
    <row r="89" spans="1:10" ht="20.100000000000001" customHeight="1" x14ac:dyDescent="0.25">
      <c r="A89" s="377"/>
      <c r="B89" s="262"/>
      <c r="C89" s="263"/>
      <c r="D89" s="264"/>
      <c r="E89" s="264"/>
      <c r="F89" s="825" t="s">
        <v>418</v>
      </c>
      <c r="G89" s="825"/>
      <c r="H89" s="827"/>
      <c r="I89" s="828" t="str">
        <f>I3</f>
        <v>LCP-XXX-XX</v>
      </c>
      <c r="J89" s="828"/>
    </row>
    <row r="90" spans="1:10" ht="20.100000000000001" customHeight="1" x14ac:dyDescent="0.25">
      <c r="A90" s="377"/>
      <c r="B90" s="262"/>
      <c r="C90" s="263"/>
      <c r="D90" s="264"/>
      <c r="E90" s="264"/>
      <c r="F90" s="263"/>
      <c r="G90" s="406"/>
      <c r="H90" s="406"/>
      <c r="I90" s="374"/>
      <c r="J90" s="374"/>
    </row>
    <row r="91" spans="1:10" ht="24" customHeight="1" x14ac:dyDescent="0.2">
      <c r="A91" s="1207" t="s">
        <v>397</v>
      </c>
      <c r="B91" s="1207"/>
      <c r="C91" s="1207"/>
      <c r="D91" s="1207"/>
      <c r="E91" s="1207"/>
      <c r="F91" s="1207"/>
      <c r="G91" s="1207"/>
      <c r="H91" s="1207"/>
      <c r="I91" s="1207"/>
      <c r="J91" s="1207"/>
    </row>
    <row r="92" spans="1:10" ht="24" customHeight="1" x14ac:dyDescent="0.2">
      <c r="A92" s="1207"/>
      <c r="B92" s="1207"/>
      <c r="C92" s="1207"/>
      <c r="D92" s="1207"/>
      <c r="E92" s="1207"/>
      <c r="F92" s="1207"/>
      <c r="G92" s="1207"/>
      <c r="H92" s="1207"/>
      <c r="I92" s="1207"/>
      <c r="J92" s="1207"/>
    </row>
    <row r="93" spans="1:10" ht="24" customHeight="1" x14ac:dyDescent="0.2">
      <c r="A93" s="1207"/>
      <c r="B93" s="1207"/>
      <c r="C93" s="1207"/>
      <c r="D93" s="1207"/>
      <c r="E93" s="1207"/>
      <c r="F93" s="1207"/>
      <c r="G93" s="1207"/>
      <c r="H93" s="1207"/>
      <c r="I93" s="1207"/>
      <c r="J93" s="1207"/>
    </row>
    <row r="94" spans="1:10" ht="20.100000000000001" customHeight="1" x14ac:dyDescent="0.2">
      <c r="A94" s="407"/>
      <c r="B94" s="407"/>
      <c r="C94" s="407"/>
      <c r="D94" s="407"/>
      <c r="E94" s="407"/>
      <c r="F94" s="407"/>
      <c r="G94" s="407"/>
      <c r="H94" s="407"/>
      <c r="I94" s="407"/>
      <c r="J94" s="407"/>
    </row>
    <row r="95" spans="1:10" ht="20.100000000000001" customHeight="1" x14ac:dyDescent="0.2">
      <c r="A95" s="407"/>
      <c r="B95" s="407"/>
      <c r="C95" s="407"/>
      <c r="D95" s="407"/>
      <c r="E95" s="407"/>
      <c r="F95" s="407"/>
      <c r="G95" s="407"/>
      <c r="H95" s="407"/>
      <c r="I95" s="407"/>
      <c r="J95" s="407"/>
    </row>
    <row r="96" spans="1:10" ht="20.100000000000001" customHeight="1" x14ac:dyDescent="0.2">
      <c r="A96" s="265"/>
      <c r="B96" s="265"/>
      <c r="C96" s="265"/>
      <c r="D96" s="265"/>
      <c r="E96" s="265"/>
      <c r="F96" s="265"/>
      <c r="G96" s="265"/>
      <c r="H96" s="265"/>
      <c r="I96" s="265"/>
      <c r="J96" s="265"/>
    </row>
    <row r="97" spans="1:10" ht="15.75" x14ac:dyDescent="0.2">
      <c r="A97" s="1208" t="s">
        <v>308</v>
      </c>
      <c r="B97" s="1208"/>
      <c r="C97" s="1208"/>
      <c r="D97" s="1208"/>
    </row>
    <row r="99" spans="1:10" s="351" customFormat="1" ht="33" customHeight="1" x14ac:dyDescent="0.25">
      <c r="A99" s="819" t="s">
        <v>150</v>
      </c>
      <c r="B99" s="1231" t="s">
        <v>358</v>
      </c>
      <c r="C99" s="1231"/>
      <c r="D99" s="1231"/>
      <c r="E99" s="1231"/>
      <c r="F99" s="1231"/>
      <c r="G99" s="1231"/>
      <c r="H99" s="1231"/>
      <c r="I99" s="1231"/>
      <c r="J99" s="1231"/>
    </row>
    <row r="100" spans="1:10" s="351" customFormat="1" ht="33" customHeight="1" x14ac:dyDescent="0.25">
      <c r="A100" s="819" t="s">
        <v>150</v>
      </c>
      <c r="B100" s="1231" t="s">
        <v>359</v>
      </c>
      <c r="C100" s="1231"/>
      <c r="D100" s="1231"/>
      <c r="E100" s="1231"/>
      <c r="F100" s="1231"/>
      <c r="G100" s="1231"/>
      <c r="H100" s="1231"/>
      <c r="I100" s="1231"/>
      <c r="J100" s="1231"/>
    </row>
    <row r="101" spans="1:10" s="351" customFormat="1" ht="33" customHeight="1" x14ac:dyDescent="0.25">
      <c r="A101" s="819" t="s">
        <v>150</v>
      </c>
      <c r="B101" s="1231" t="s">
        <v>382</v>
      </c>
      <c r="C101" s="1231"/>
      <c r="D101" s="1231"/>
      <c r="E101" s="1231"/>
      <c r="F101" s="1231"/>
      <c r="G101" s="1231"/>
      <c r="H101" s="1231"/>
      <c r="I101" s="1231"/>
      <c r="J101" s="1231"/>
    </row>
    <row r="102" spans="1:10" s="351" customFormat="1" ht="23.25" customHeight="1" x14ac:dyDescent="0.25">
      <c r="A102" s="819" t="s">
        <v>150</v>
      </c>
      <c r="B102" s="1231" t="s">
        <v>361</v>
      </c>
      <c r="C102" s="1231"/>
      <c r="D102" s="1231"/>
      <c r="E102" s="1231"/>
      <c r="F102" s="1231"/>
      <c r="G102" s="1231"/>
      <c r="H102" s="1231"/>
      <c r="I102" s="1231"/>
      <c r="J102" s="1231"/>
    </row>
    <row r="103" spans="1:10" s="351" customFormat="1" ht="33" customHeight="1" x14ac:dyDescent="0.25">
      <c r="A103" s="819" t="s">
        <v>150</v>
      </c>
      <c r="B103" s="1231" t="s">
        <v>226</v>
      </c>
      <c r="C103" s="1231"/>
      <c r="D103" s="1231"/>
      <c r="E103" s="1231"/>
      <c r="F103" s="1231"/>
      <c r="G103" s="1231"/>
      <c r="H103" s="1231"/>
      <c r="I103" s="1231"/>
      <c r="J103" s="1231"/>
    </row>
    <row r="104" spans="1:10" s="351" customFormat="1" ht="33" customHeight="1" x14ac:dyDescent="0.25">
      <c r="A104" s="819" t="s">
        <v>150</v>
      </c>
      <c r="B104" s="1231" t="s">
        <v>362</v>
      </c>
      <c r="C104" s="1231"/>
      <c r="D104" s="1231"/>
      <c r="E104" s="1231"/>
      <c r="F104" s="1231"/>
      <c r="G104" s="1231"/>
      <c r="H104" s="1231"/>
      <c r="I104" s="1231"/>
      <c r="J104" s="1231"/>
    </row>
    <row r="105" spans="1:10" s="351" customFormat="1" ht="20.100000000000001" customHeight="1" x14ac:dyDescent="0.25">
      <c r="A105" s="819" t="s">
        <v>150</v>
      </c>
      <c r="B105" s="1231" t="s">
        <v>394</v>
      </c>
      <c r="C105" s="1231"/>
      <c r="D105" s="1231"/>
      <c r="E105" s="1231"/>
      <c r="F105" s="1231"/>
      <c r="G105" s="1231"/>
      <c r="H105" s="1231"/>
      <c r="I105" s="1231"/>
      <c r="J105" s="1231"/>
    </row>
    <row r="106" spans="1:10" s="351" customFormat="1" ht="20.100000000000001" customHeight="1" x14ac:dyDescent="0.25">
      <c r="A106" s="819" t="s">
        <v>150</v>
      </c>
      <c r="B106" s="1231" t="s">
        <v>383</v>
      </c>
      <c r="C106" s="1231"/>
      <c r="D106" s="1231"/>
      <c r="E106" s="1231"/>
      <c r="F106" s="1231"/>
      <c r="G106" s="1231"/>
      <c r="H106" s="1231"/>
      <c r="I106" s="1231"/>
      <c r="J106" s="1231"/>
    </row>
    <row r="107" spans="1:10" ht="15.75" x14ac:dyDescent="0.25">
      <c r="A107" s="352"/>
      <c r="B107" s="352"/>
      <c r="C107" s="352"/>
      <c r="D107" s="352"/>
      <c r="E107" s="352"/>
      <c r="F107" s="352"/>
      <c r="G107" s="330"/>
      <c r="H107" s="330"/>
    </row>
    <row r="109" spans="1:10" ht="15.75" x14ac:dyDescent="0.25">
      <c r="A109" s="1223" t="s">
        <v>19</v>
      </c>
      <c r="B109" s="1223"/>
      <c r="C109" s="1223"/>
      <c r="E109" s="353"/>
    </row>
    <row r="111" spans="1:10" x14ac:dyDescent="0.2">
      <c r="G111" s="354"/>
      <c r="J111" s="404"/>
    </row>
    <row r="112" spans="1:10" ht="16.5" thickBot="1" x14ac:dyDescent="0.3">
      <c r="A112" s="353"/>
      <c r="B112" s="1238"/>
      <c r="C112" s="1238"/>
      <c r="D112" s="1238"/>
      <c r="E112" s="1238"/>
      <c r="F112" s="820"/>
      <c r="G112" s="355"/>
      <c r="H112" s="355"/>
      <c r="I112" s="355"/>
      <c r="J112" s="820"/>
    </row>
    <row r="113" spans="1:10" ht="15.75" customHeight="1" x14ac:dyDescent="0.25">
      <c r="B113" s="1239" t="s">
        <v>302</v>
      </c>
      <c r="C113" s="1239"/>
      <c r="D113" s="1239"/>
      <c r="E113" s="1239"/>
      <c r="G113" s="1222" t="s">
        <v>147</v>
      </c>
      <c r="H113" s="1222"/>
      <c r="I113" s="1222"/>
      <c r="J113" s="1222"/>
    </row>
    <row r="114" spans="1:10" ht="15.75" x14ac:dyDescent="0.25">
      <c r="A114" s="1223" t="e">
        <f>VLOOKUP($F$112,'DATOS } '!$V$109:$Y$113,4,FALSE)</f>
        <v>#N/A</v>
      </c>
      <c r="B114" s="1223"/>
      <c r="C114" s="1223"/>
      <c r="D114" s="1223"/>
      <c r="E114" s="1223"/>
      <c r="F114" s="1223"/>
      <c r="G114" s="1223" t="e">
        <f>VLOOKUP($J$112,'DATOS } '!V109:AA113,6,FALSE)</f>
        <v>#N/A</v>
      </c>
      <c r="H114" s="1223"/>
      <c r="I114" s="1223"/>
      <c r="J114" s="1223"/>
    </row>
    <row r="115" spans="1:10" ht="15.75" customHeight="1" x14ac:dyDescent="0.25">
      <c r="B115" s="1223" t="e">
        <f>VLOOKUP($F$112,'DATOS } '!$V$109:$Y$113,2,FALSE)</f>
        <v>#N/A</v>
      </c>
      <c r="C115" s="1223"/>
      <c r="D115" s="1223"/>
      <c r="E115" s="1223"/>
      <c r="G115" s="1235" t="e">
        <f>VLOOKUP($J$112,'DATOS } '!$V$109:$AA$113,2,FALSE)</f>
        <v>#N/A</v>
      </c>
      <c r="H115" s="1235"/>
      <c r="I115" s="1235"/>
      <c r="J115" s="1235"/>
    </row>
    <row r="116" spans="1:10" x14ac:dyDescent="0.2">
      <c r="J116" s="404"/>
    </row>
    <row r="117" spans="1:10" x14ac:dyDescent="0.2">
      <c r="B117" s="1236" t="s">
        <v>398</v>
      </c>
      <c r="C117" s="1236"/>
      <c r="D117" s="1237" t="s">
        <v>401</v>
      </c>
      <c r="E117" s="1237"/>
      <c r="F117" s="1234"/>
      <c r="G117" s="1234"/>
      <c r="J117" s="404"/>
    </row>
    <row r="118" spans="1:10" x14ac:dyDescent="0.2">
      <c r="J118" s="404"/>
    </row>
    <row r="119" spans="1:10" ht="15.75" x14ac:dyDescent="0.25">
      <c r="A119" s="1222" t="s">
        <v>67</v>
      </c>
      <c r="B119" s="1222"/>
      <c r="C119" s="1222"/>
      <c r="D119" s="1222"/>
      <c r="E119" s="1222"/>
      <c r="F119" s="1222"/>
      <c r="G119" s="1222"/>
      <c r="H119" s="1222"/>
      <c r="I119" s="1222"/>
      <c r="J119" s="1222"/>
    </row>
  </sheetData>
  <sheetProtection password="CF7A" sheet="1" objects="1" scenarios="1"/>
  <mergeCells count="93">
    <mergeCell ref="A119:J119"/>
    <mergeCell ref="A109:C109"/>
    <mergeCell ref="B112:E112"/>
    <mergeCell ref="B113:E113"/>
    <mergeCell ref="G113:J113"/>
    <mergeCell ref="A114:F114"/>
    <mergeCell ref="G114:J114"/>
    <mergeCell ref="B115:E115"/>
    <mergeCell ref="G115:J115"/>
    <mergeCell ref="B117:C117"/>
    <mergeCell ref="D117:E117"/>
    <mergeCell ref="F117:G117"/>
    <mergeCell ref="B106:J106"/>
    <mergeCell ref="A91:J93"/>
    <mergeCell ref="A97:D97"/>
    <mergeCell ref="B99:J99"/>
    <mergeCell ref="B100:J100"/>
    <mergeCell ref="B101:J101"/>
    <mergeCell ref="B102:J102"/>
    <mergeCell ref="B103:J103"/>
    <mergeCell ref="B104:J104"/>
    <mergeCell ref="B105:J105"/>
    <mergeCell ref="I61:J61"/>
    <mergeCell ref="A62:J62"/>
    <mergeCell ref="A64:A65"/>
    <mergeCell ref="B64:B65"/>
    <mergeCell ref="C64:D64"/>
    <mergeCell ref="E64:E65"/>
    <mergeCell ref="F64:F65"/>
    <mergeCell ref="G64:I64"/>
    <mergeCell ref="A59:J59"/>
    <mergeCell ref="A44:J44"/>
    <mergeCell ref="A46:J48"/>
    <mergeCell ref="A50:C50"/>
    <mergeCell ref="G50:H50"/>
    <mergeCell ref="I50:J50"/>
    <mergeCell ref="A51:C51"/>
    <mergeCell ref="G51:H51"/>
    <mergeCell ref="I51:J51"/>
    <mergeCell ref="A52:C52"/>
    <mergeCell ref="G52:H52"/>
    <mergeCell ref="I52:J52"/>
    <mergeCell ref="A54:J54"/>
    <mergeCell ref="A56:J57"/>
    <mergeCell ref="A41:B41"/>
    <mergeCell ref="C41:D41"/>
    <mergeCell ref="E41:F41"/>
    <mergeCell ref="A42:B42"/>
    <mergeCell ref="C42:D42"/>
    <mergeCell ref="E42:F42"/>
    <mergeCell ref="A39:B40"/>
    <mergeCell ref="C39:D40"/>
    <mergeCell ref="E39:F40"/>
    <mergeCell ref="G39:J39"/>
    <mergeCell ref="G40:H40"/>
    <mergeCell ref="I40:J40"/>
    <mergeCell ref="A31:J31"/>
    <mergeCell ref="A32:J32"/>
    <mergeCell ref="A36:J36"/>
    <mergeCell ref="A37:J37"/>
    <mergeCell ref="A24:F24"/>
    <mergeCell ref="A25:J25"/>
    <mergeCell ref="B26:E26"/>
    <mergeCell ref="A27:D27"/>
    <mergeCell ref="E27:F27"/>
    <mergeCell ref="A29:J29"/>
    <mergeCell ref="A22:F22"/>
    <mergeCell ref="G22:J22"/>
    <mergeCell ref="A12:J12"/>
    <mergeCell ref="A14:C14"/>
    <mergeCell ref="D14:J14"/>
    <mergeCell ref="A15:C15"/>
    <mergeCell ref="D15:G15"/>
    <mergeCell ref="A16:C16"/>
    <mergeCell ref="D16:G16"/>
    <mergeCell ref="A17:C17"/>
    <mergeCell ref="D17:G17"/>
    <mergeCell ref="A18:J19"/>
    <mergeCell ref="A20:C20"/>
    <mergeCell ref="D20:G20"/>
    <mergeCell ref="A7:B7"/>
    <mergeCell ref="D7:I7"/>
    <mergeCell ref="A8:B8"/>
    <mergeCell ref="D8:G8"/>
    <mergeCell ref="A10:C10"/>
    <mergeCell ref="D10:E10"/>
    <mergeCell ref="F10:H10"/>
    <mergeCell ref="I10:J10"/>
    <mergeCell ref="A1:J1"/>
    <mergeCell ref="A4:C4"/>
    <mergeCell ref="G4:H4"/>
    <mergeCell ref="A6:B6"/>
    <mergeCell ref="D6:J6"/>
  </mergeCells>
  <printOptions horizontalCentered="1"/>
  <pageMargins left="0.70866141732283472" right="0.70866141732283472" top="0.6692913385826772" bottom="0" header="0.31496062992125984" footer="0.31496062992125984"/>
  <pageSetup scale="84" orientation="portrait" horizontalDpi="4294967293" r:id="rId1"/>
  <headerFooter>
    <oddHeader xml:space="preserve">&amp;C&amp;"-,Negrita"
           MODIFICACIÓN AL CERTIFICADO DE CALIBRACIÓN DE PESAS </oddHeader>
    <oddFooter>&amp;R
RT03-F 40 Vr.5(2019-12-13)
&amp;P de &amp;N</oddFooter>
  </headerFooter>
  <rowBreaks count="3" manualBreakCount="3">
    <brk id="31" max="9" man="1"/>
    <brk id="58" max="9" man="1"/>
    <brk id="86"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'!$V$109:$V$111</xm:f>
          </x14:formula1>
          <xm:sqref>F112</xm:sqref>
        </x14:dataValidation>
        <x14:dataValidation type="list" allowBlank="1" showInputMessage="1" showErrorMessage="1">
          <x14:formula1>
            <xm:f>'DATOS } '!$B$123:$B$135</xm:f>
          </x14:formula1>
          <xm:sqref>J38</xm:sqref>
        </x14:dataValidation>
        <x14:dataValidation type="list" allowBlank="1" showInputMessage="1" showErrorMessage="1">
          <x14:formula1>
            <xm:f>'DATOS } '!$V$109:$V$113</xm:f>
          </x14:formula1>
          <xm:sqref>J112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A22" sqref="A22:J22"/>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2aSeVhCRA9ZuxiwM1kwd6lb4G/V6LfPoCtR+15p8QijWsLwF92h1y/U/3PwiLTT7E0aJUJixK18f9yJh0LNtQ==" saltValue="lx5Ny7OWAwWTniVNxAcrV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2"/>
  <sheetViews>
    <sheetView showGridLines="0" view="pageBreakPreview" zoomScaleNormal="100" zoomScaleSheetLayoutView="100" workbookViewId="0">
      <selection activeCell="E45" sqref="E45"/>
    </sheetView>
  </sheetViews>
  <sheetFormatPr baseColWidth="10" defaultRowHeight="15" x14ac:dyDescent="0.2"/>
  <cols>
    <col min="1" max="1" width="5.7109375" style="179" customWidth="1"/>
    <col min="2" max="2" width="14.7109375" style="179" customWidth="1"/>
    <col min="3" max="3" width="12.28515625" style="179" customWidth="1"/>
    <col min="4" max="4" width="9.140625" style="179" customWidth="1"/>
    <col min="5" max="5" width="12.7109375" style="179" customWidth="1"/>
    <col min="6" max="6" width="9.7109375" style="179" customWidth="1"/>
    <col min="7" max="7" width="11" style="179" customWidth="1"/>
    <col min="8" max="8" width="11.7109375" style="179" customWidth="1"/>
    <col min="9" max="9" width="8.5703125" style="179" customWidth="1"/>
    <col min="10" max="10" width="10" style="179" customWidth="1"/>
    <col min="11" max="16384" width="11.42578125" style="179"/>
  </cols>
  <sheetData>
    <row r="1" spans="1:10" ht="120" customHeight="1" x14ac:dyDescent="0.2">
      <c r="A1" s="1322"/>
      <c r="B1" s="1322"/>
      <c r="C1" s="1322"/>
      <c r="D1" s="1322"/>
      <c r="E1" s="1322"/>
      <c r="F1" s="1322"/>
      <c r="G1" s="1322"/>
      <c r="H1" s="1322"/>
      <c r="I1" s="1322"/>
      <c r="J1" s="1322"/>
    </row>
    <row r="2" spans="1:10" ht="20.100000000000001" customHeight="1" x14ac:dyDescent="0.25">
      <c r="A2" s="378"/>
      <c r="B2" s="378"/>
      <c r="C2" s="378"/>
      <c r="D2" s="378"/>
      <c r="E2" s="378"/>
      <c r="F2" s="378"/>
      <c r="G2" s="1323" t="s">
        <v>27</v>
      </c>
      <c r="H2" s="1323"/>
      <c r="I2" s="1203" t="str">
        <f>'DATOS } '!J7</f>
        <v>LCP-XXX-XX</v>
      </c>
      <c r="J2" s="1203"/>
    </row>
    <row r="3" spans="1:10" ht="20.100000000000001" customHeight="1" x14ac:dyDescent="0.25">
      <c r="A3" s="1324" t="s">
        <v>6</v>
      </c>
      <c r="B3" s="1324"/>
      <c r="C3" s="1324"/>
      <c r="D3" s="180"/>
      <c r="E3" s="180"/>
      <c r="G3" s="1323"/>
      <c r="H3" s="1323"/>
    </row>
    <row r="4" spans="1:10" ht="20.100000000000001" customHeight="1" x14ac:dyDescent="0.2">
      <c r="A4" s="381"/>
      <c r="B4" s="180"/>
      <c r="C4" s="180"/>
      <c r="D4" s="180"/>
      <c r="E4" s="180"/>
      <c r="F4" s="180"/>
      <c r="G4" s="202"/>
    </row>
    <row r="5" spans="1:10" ht="20.100000000000001" customHeight="1" x14ac:dyDescent="0.2">
      <c r="A5" s="1327" t="s">
        <v>254</v>
      </c>
      <c r="B5" s="1327"/>
      <c r="D5" s="1299">
        <f>'DATOS } '!E7</f>
        <v>0</v>
      </c>
      <c r="E5" s="1299"/>
      <c r="F5" s="1299"/>
      <c r="G5" s="1299"/>
      <c r="H5" s="1299"/>
      <c r="I5" s="1299"/>
      <c r="J5" s="1299"/>
    </row>
    <row r="6" spans="1:10" ht="20.100000000000001" customHeight="1" x14ac:dyDescent="0.2">
      <c r="A6" s="1327" t="s">
        <v>7</v>
      </c>
      <c r="B6" s="1327"/>
      <c r="C6" s="181"/>
      <c r="D6" s="1299">
        <f>'DATOS } '!F7</f>
        <v>0</v>
      </c>
      <c r="E6" s="1299"/>
      <c r="F6" s="1299"/>
      <c r="G6" s="1299"/>
      <c r="H6" s="1299"/>
      <c r="I6" s="1299"/>
    </row>
    <row r="7" spans="1:10" ht="20.100000000000001" customHeight="1" x14ac:dyDescent="0.2">
      <c r="A7" s="1327" t="s">
        <v>8</v>
      </c>
      <c r="B7" s="1327"/>
      <c r="D7" s="1299">
        <f>'DATOS } '!C7</f>
        <v>0</v>
      </c>
      <c r="E7" s="1299"/>
      <c r="F7" s="1299"/>
      <c r="G7" s="1299"/>
    </row>
    <row r="8" spans="1:10" ht="20.100000000000001" customHeight="1" x14ac:dyDescent="0.2">
      <c r="A8" s="379"/>
      <c r="B8" s="379"/>
      <c r="D8" s="379"/>
      <c r="E8" s="379"/>
      <c r="F8" s="180"/>
    </row>
    <row r="9" spans="1:10" ht="20.100000000000001" customHeight="1" x14ac:dyDescent="0.2">
      <c r="A9" s="1327" t="s">
        <v>9</v>
      </c>
      <c r="B9" s="1327"/>
      <c r="C9" s="1327"/>
      <c r="D9" s="1328">
        <f>'DATOS } '!D7</f>
        <v>0</v>
      </c>
      <c r="E9" s="1328"/>
      <c r="F9" s="1329" t="s">
        <v>11</v>
      </c>
      <c r="G9" s="1329"/>
      <c r="H9" s="1329"/>
      <c r="I9" s="1330" t="e">
        <f>' 5 kg C }'!E4</f>
        <v>#N/A</v>
      </c>
      <c r="J9" s="1330"/>
    </row>
    <row r="10" spans="1:10" ht="20.100000000000001" customHeight="1" x14ac:dyDescent="0.2">
      <c r="A10" s="180"/>
      <c r="B10" s="180"/>
      <c r="C10" s="180"/>
      <c r="D10" s="180"/>
      <c r="E10" s="180"/>
      <c r="F10" s="180"/>
    </row>
    <row r="11" spans="1:10" s="706" customFormat="1" ht="20.100000000000001" customHeight="1" x14ac:dyDescent="0.2">
      <c r="A11" s="1331" t="s">
        <v>299</v>
      </c>
      <c r="B11" s="1331"/>
      <c r="C11" s="1331"/>
      <c r="D11" s="1331"/>
      <c r="E11" s="1331"/>
      <c r="F11" s="1331"/>
      <c r="G11" s="1331"/>
      <c r="H11" s="1331"/>
      <c r="I11" s="1331"/>
      <c r="J11" s="1331"/>
    </row>
    <row r="12" spans="1:10" s="706" customFormat="1" ht="20.100000000000001" customHeight="1" x14ac:dyDescent="0.2">
      <c r="A12" s="707"/>
      <c r="B12" s="707"/>
      <c r="C12" s="707"/>
      <c r="D12" s="707"/>
      <c r="E12" s="707"/>
      <c r="F12" s="182"/>
    </row>
    <row r="13" spans="1:10" s="706" customFormat="1" ht="20.100000000000001" customHeight="1" x14ac:dyDescent="0.2">
      <c r="A13" s="1325" t="s">
        <v>303</v>
      </c>
      <c r="B13" s="1325"/>
      <c r="C13" s="1325"/>
      <c r="D13" s="1332" t="s">
        <v>333</v>
      </c>
      <c r="E13" s="1332"/>
      <c r="F13" s="1332"/>
      <c r="G13" s="182"/>
      <c r="H13" s="708"/>
      <c r="I13" s="708"/>
    </row>
    <row r="14" spans="1:10" s="706" customFormat="1" ht="20.100000000000001" customHeight="1" x14ac:dyDescent="0.2">
      <c r="A14" s="1325" t="s">
        <v>13</v>
      </c>
      <c r="B14" s="1325"/>
      <c r="C14" s="1325"/>
      <c r="D14" s="1333">
        <f>'DATOS } '!D37</f>
        <v>0</v>
      </c>
      <c r="E14" s="1333"/>
      <c r="F14" s="1333"/>
      <c r="G14" s="1333"/>
      <c r="H14" s="182"/>
    </row>
    <row r="15" spans="1:10" s="706" customFormat="1" ht="20.100000000000001" customHeight="1" x14ac:dyDescent="0.2">
      <c r="A15" s="1325" t="s">
        <v>354</v>
      </c>
      <c r="B15" s="1325"/>
      <c r="C15" s="1325"/>
      <c r="D15" s="1326">
        <f>'DATOS } '!E37</f>
        <v>0</v>
      </c>
      <c r="E15" s="1326"/>
      <c r="F15" s="1326"/>
      <c r="G15" s="1326"/>
    </row>
    <row r="16" spans="1:10" s="706" customFormat="1" ht="20.100000000000001" customHeight="1" x14ac:dyDescent="0.2">
      <c r="A16" s="1325" t="s">
        <v>356</v>
      </c>
      <c r="B16" s="1325"/>
      <c r="C16" s="1325"/>
      <c r="D16" s="1337"/>
      <c r="E16" s="1337"/>
      <c r="F16" s="1337"/>
      <c r="G16" s="1337"/>
      <c r="H16" s="709"/>
      <c r="I16" s="709"/>
      <c r="J16" s="709"/>
    </row>
    <row r="17" spans="1:10" s="706" customFormat="1" ht="20.100000000000001" customHeight="1" x14ac:dyDescent="0.2">
      <c r="A17" s="1338"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38"/>
      <c r="C17" s="1338"/>
      <c r="D17" s="1338"/>
      <c r="E17" s="1338"/>
      <c r="F17" s="1338"/>
      <c r="G17" s="1338"/>
      <c r="H17" s="1338"/>
      <c r="I17" s="1338"/>
      <c r="J17" s="1338"/>
    </row>
    <row r="18" spans="1:10" s="706" customFormat="1" ht="20.100000000000001" customHeight="1" x14ac:dyDescent="0.2">
      <c r="A18" s="1338"/>
      <c r="B18" s="1338"/>
      <c r="C18" s="1338"/>
      <c r="D18" s="1338"/>
      <c r="E18" s="1338"/>
      <c r="F18" s="1338"/>
      <c r="G18" s="1338"/>
      <c r="H18" s="1338"/>
      <c r="I18" s="1338"/>
      <c r="J18" s="1338"/>
    </row>
    <row r="19" spans="1:10" s="706" customFormat="1" ht="20.100000000000001" customHeight="1" x14ac:dyDescent="0.2">
      <c r="A19" s="710"/>
      <c r="B19" s="710"/>
      <c r="C19" s="710"/>
      <c r="D19" s="710"/>
      <c r="E19" s="710"/>
      <c r="F19" s="710"/>
      <c r="G19" s="710"/>
      <c r="H19" s="710"/>
      <c r="I19" s="710"/>
      <c r="J19" s="710"/>
    </row>
    <row r="20" spans="1:10" s="706" customFormat="1" ht="20.100000000000001" customHeight="1" x14ac:dyDescent="0.2">
      <c r="A20" s="1325" t="s">
        <v>14</v>
      </c>
      <c r="B20" s="1325"/>
      <c r="C20" s="1325"/>
      <c r="D20" s="1339">
        <f>'DATOS } '!C37</f>
        <v>0</v>
      </c>
      <c r="E20" s="1333"/>
      <c r="F20" s="1333"/>
      <c r="G20" s="1333"/>
    </row>
    <row r="21" spans="1:10" s="706" customFormat="1" ht="20.100000000000001" customHeight="1" x14ac:dyDescent="0.2">
      <c r="A21" s="711"/>
      <c r="B21" s="711"/>
      <c r="C21" s="711"/>
      <c r="D21" s="712"/>
      <c r="E21" s="380"/>
      <c r="F21" s="380"/>
      <c r="G21" s="380"/>
    </row>
    <row r="22" spans="1:10" s="706" customFormat="1" ht="20.100000000000001" customHeight="1" x14ac:dyDescent="0.2">
      <c r="A22" s="1325" t="s">
        <v>15</v>
      </c>
      <c r="B22" s="1325"/>
      <c r="C22" s="1325"/>
      <c r="D22" s="1325"/>
      <c r="E22" s="1325"/>
      <c r="F22" s="1325"/>
      <c r="G22" s="1340"/>
      <c r="H22" s="1340"/>
      <c r="I22" s="1340"/>
      <c r="J22" s="1340"/>
    </row>
    <row r="23" spans="1:10" s="706" customFormat="1" ht="20.100000000000001" customHeight="1" x14ac:dyDescent="0.2">
      <c r="A23" s="711"/>
      <c r="B23" s="711"/>
      <c r="C23" s="711"/>
      <c r="D23" s="711"/>
      <c r="E23" s="711"/>
      <c r="F23" s="711"/>
      <c r="G23" s="182"/>
    </row>
    <row r="24" spans="1:10" s="706" customFormat="1" ht="20.100000000000001" customHeight="1" x14ac:dyDescent="0.2">
      <c r="A24" s="1331" t="s">
        <v>250</v>
      </c>
      <c r="B24" s="1331"/>
      <c r="C24" s="1331"/>
      <c r="D24" s="1331"/>
      <c r="E24" s="1331"/>
      <c r="F24" s="1331"/>
    </row>
    <row r="25" spans="1:10" s="706" customFormat="1" ht="20.100000000000001" customHeight="1" x14ac:dyDescent="0.2">
      <c r="A25" s="707"/>
      <c r="B25" s="707"/>
      <c r="C25" s="707"/>
      <c r="D25" s="707"/>
      <c r="E25" s="713"/>
      <c r="F25" s="714"/>
      <c r="G25" s="714"/>
      <c r="H25" s="714"/>
      <c r="I25" s="714"/>
      <c r="J25" s="714"/>
    </row>
    <row r="26" spans="1:10" s="706" customFormat="1"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s="706" customFormat="1" ht="20.100000000000001" customHeight="1" x14ac:dyDescent="0.2">
      <c r="B27" s="1331"/>
      <c r="C27" s="1331"/>
      <c r="D27" s="1331"/>
      <c r="E27" s="1331"/>
      <c r="F27" s="707"/>
      <c r="G27" s="380"/>
    </row>
    <row r="28" spans="1:10" s="706" customFormat="1" ht="20.100000000000001" customHeight="1" x14ac:dyDescent="0.2">
      <c r="A28" s="1331" t="s">
        <v>251</v>
      </c>
      <c r="B28" s="1331"/>
      <c r="C28" s="1331"/>
      <c r="D28" s="1331"/>
      <c r="E28" s="1341">
        <f>'DATOS } '!I7</f>
        <v>0</v>
      </c>
      <c r="F28" s="1341"/>
      <c r="G28" s="715"/>
      <c r="H28" s="715"/>
    </row>
    <row r="29" spans="1:10" s="706" customFormat="1" ht="20.100000000000001" customHeight="1" x14ac:dyDescent="0.2">
      <c r="F29" s="380"/>
      <c r="G29" s="380"/>
    </row>
    <row r="30" spans="1:10" s="706" customFormat="1" ht="20.100000000000001" customHeight="1" x14ac:dyDescent="0.2">
      <c r="A30" s="1292" t="s">
        <v>304</v>
      </c>
      <c r="B30" s="1292"/>
      <c r="C30" s="1292"/>
      <c r="D30" s="1292"/>
      <c r="E30" s="1292"/>
      <c r="F30" s="1292"/>
      <c r="G30" s="1292"/>
      <c r="H30" s="1292"/>
      <c r="I30" s="1292"/>
      <c r="J30" s="1292"/>
    </row>
    <row r="31" spans="1:10" s="706" customFormat="1" ht="20.100000000000001" customHeight="1" x14ac:dyDescent="0.2">
      <c r="A31" s="716"/>
      <c r="B31" s="716"/>
      <c r="C31" s="716"/>
      <c r="D31" s="716"/>
      <c r="G31" s="182"/>
    </row>
    <row r="32" spans="1:10" s="706" customFormat="1" ht="39.950000000000003" customHeight="1" x14ac:dyDescent="0.2">
      <c r="A32" s="1207" t="s">
        <v>328</v>
      </c>
      <c r="B32" s="1207"/>
      <c r="C32" s="1207"/>
      <c r="D32" s="1207"/>
      <c r="E32" s="1207"/>
      <c r="F32" s="1207"/>
      <c r="G32" s="1207"/>
      <c r="H32" s="1207"/>
      <c r="I32" s="1207"/>
      <c r="J32" s="1207"/>
    </row>
    <row r="33" spans="1:10" s="706" customFormat="1" ht="20.100000000000001" customHeight="1" x14ac:dyDescent="0.25">
      <c r="G33" s="1281"/>
      <c r="H33" s="1281"/>
      <c r="I33" s="1342"/>
      <c r="J33" s="1342"/>
    </row>
    <row r="34" spans="1:10" s="706" customFormat="1" ht="120" customHeight="1" x14ac:dyDescent="0.25">
      <c r="G34" s="717"/>
      <c r="H34" s="717"/>
      <c r="I34" s="718"/>
      <c r="J34" s="718"/>
    </row>
    <row r="35" spans="1:10" s="706" customFormat="1" ht="20.100000000000001" customHeight="1" x14ac:dyDescent="0.25">
      <c r="G35" s="1323" t="s">
        <v>27</v>
      </c>
      <c r="H35" s="1323"/>
      <c r="I35" s="1203" t="str">
        <f>I2</f>
        <v>LCP-XXX-XX</v>
      </c>
      <c r="J35" s="1203"/>
    </row>
    <row r="36" spans="1:10" s="706" customFormat="1" ht="20.100000000000001" customHeight="1" x14ac:dyDescent="0.25">
      <c r="G36" s="717"/>
      <c r="H36" s="717"/>
      <c r="I36" s="718"/>
      <c r="J36" s="718"/>
    </row>
    <row r="37" spans="1:10" s="706" customFormat="1" ht="15.75" x14ac:dyDescent="0.2">
      <c r="A37" s="1292" t="s">
        <v>355</v>
      </c>
      <c r="B37" s="1292"/>
      <c r="C37" s="1292"/>
      <c r="D37" s="1292"/>
      <c r="E37" s="1292"/>
      <c r="F37" s="1292"/>
      <c r="G37" s="1292"/>
      <c r="H37" s="1292"/>
      <c r="I37" s="1292"/>
      <c r="J37" s="1292"/>
    </row>
    <row r="38" spans="1:10" s="706" customFormat="1" ht="12" customHeight="1" thickBot="1" x14ac:dyDescent="0.25">
      <c r="A38" s="719"/>
      <c r="B38" s="719"/>
      <c r="C38" s="719"/>
      <c r="D38" s="719"/>
      <c r="E38" s="719"/>
      <c r="F38" s="719"/>
      <c r="G38" s="719"/>
      <c r="J38" s="720"/>
    </row>
    <row r="39" spans="1:10" s="706" customFormat="1" ht="21.75" customHeight="1" thickBot="1" x14ac:dyDescent="0.25">
      <c r="A39" s="1283" t="s">
        <v>313</v>
      </c>
      <c r="B39" s="1283"/>
      <c r="C39" s="1283" t="s">
        <v>265</v>
      </c>
      <c r="D39" s="1283"/>
      <c r="E39" s="1283" t="s">
        <v>266</v>
      </c>
      <c r="F39" s="1283"/>
      <c r="G39" s="1283" t="s">
        <v>267</v>
      </c>
      <c r="H39" s="1283"/>
      <c r="I39" s="1283"/>
      <c r="J39" s="1283"/>
    </row>
    <row r="40" spans="1:10" s="706" customFormat="1" ht="30.75" customHeight="1" thickBot="1" x14ac:dyDescent="0.25">
      <c r="A40" s="1283"/>
      <c r="B40" s="1283"/>
      <c r="C40" s="1283"/>
      <c r="D40" s="1283"/>
      <c r="E40" s="1283"/>
      <c r="F40" s="1283"/>
      <c r="G40" s="1283" t="s">
        <v>268</v>
      </c>
      <c r="H40" s="1283"/>
      <c r="I40" s="1283" t="s">
        <v>269</v>
      </c>
      <c r="J40" s="1283"/>
    </row>
    <row r="41" spans="1:10" s="706" customFormat="1" ht="34.5" customHeight="1" thickBot="1" x14ac:dyDescent="0.25">
      <c r="A41" s="1305" t="str">
        <f>D13</f>
        <v>Pesa de 5 kg C</v>
      </c>
      <c r="B41" s="1316"/>
      <c r="C41" s="1305" t="s">
        <v>5</v>
      </c>
      <c r="D41" s="1317"/>
      <c r="E41" s="1318" t="e">
        <f>VLOOKUP($J$38,'DATOS } '!B123:G133,1,FALSE)</f>
        <v>#N/A</v>
      </c>
      <c r="F41" s="1319"/>
      <c r="G41" s="183" t="e">
        <f>VLOOKUP($J$38,'DATOS } '!B123:G133,3,FALSE)</f>
        <v>#N/A</v>
      </c>
      <c r="H41" s="184" t="s">
        <v>259</v>
      </c>
      <c r="I41" s="183" t="e">
        <f>VLOOKUP($J$38,'DATOS } '!B123:G133,5,FALSE)</f>
        <v>#N/A</v>
      </c>
      <c r="J41" s="185" t="s">
        <v>148</v>
      </c>
    </row>
    <row r="42" spans="1:10" s="706" customFormat="1" ht="34.5" customHeight="1" thickBot="1" x14ac:dyDescent="0.25">
      <c r="A42" s="1320"/>
      <c r="B42" s="1319"/>
      <c r="C42" s="1320"/>
      <c r="D42" s="1321"/>
      <c r="E42" s="1318"/>
      <c r="F42" s="1319"/>
      <c r="G42" s="183"/>
      <c r="H42" s="184"/>
      <c r="I42" s="183"/>
      <c r="J42" s="185"/>
    </row>
    <row r="43" spans="1:10" s="706" customFormat="1" ht="20.100000000000001" customHeight="1" x14ac:dyDescent="0.25">
      <c r="G43" s="1323"/>
      <c r="H43" s="1323"/>
      <c r="I43" s="1335"/>
      <c r="J43" s="1335"/>
    </row>
    <row r="44" spans="1:10" s="706" customFormat="1" ht="20.100000000000001" customHeight="1" x14ac:dyDescent="0.2">
      <c r="A44" s="1292" t="s">
        <v>314</v>
      </c>
      <c r="B44" s="1292"/>
      <c r="C44" s="1292"/>
      <c r="D44" s="1292"/>
      <c r="E44" s="1292"/>
      <c r="F44" s="1292"/>
      <c r="G44" s="1292"/>
      <c r="H44" s="1292"/>
      <c r="I44" s="1292"/>
      <c r="J44" s="1292"/>
    </row>
    <row r="45" spans="1:10" s="706" customFormat="1" ht="12" customHeight="1" x14ac:dyDescent="0.2">
      <c r="A45" s="721"/>
    </row>
    <row r="46" spans="1:10" s="706" customFormat="1" ht="15.95" customHeight="1" x14ac:dyDescent="0.2">
      <c r="A46" s="1300" t="s">
        <v>301</v>
      </c>
      <c r="B46" s="1300"/>
      <c r="C46" s="1300"/>
      <c r="D46" s="1300"/>
      <c r="E46" s="1300"/>
      <c r="F46" s="1300"/>
      <c r="G46" s="1300"/>
      <c r="H46" s="1300"/>
      <c r="I46" s="1300"/>
      <c r="J46" s="1300"/>
    </row>
    <row r="47" spans="1:10" s="706" customFormat="1" ht="15.95" customHeight="1" x14ac:dyDescent="0.2">
      <c r="A47" s="1300"/>
      <c r="B47" s="1300"/>
      <c r="C47" s="1300"/>
      <c r="D47" s="1300"/>
      <c r="E47" s="1300"/>
      <c r="F47" s="1300"/>
      <c r="G47" s="1300"/>
      <c r="H47" s="1300"/>
      <c r="I47" s="1300"/>
      <c r="J47" s="1300"/>
    </row>
    <row r="48" spans="1:10" s="706" customFormat="1" ht="15.95" customHeight="1"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s="706" customFormat="1"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s="706" customFormat="1" ht="32.1"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s="706" customFormat="1" ht="32.1" customHeight="1" thickBot="1" x14ac:dyDescent="0.25">
      <c r="A51" s="1305" t="s">
        <v>365</v>
      </c>
      <c r="B51" s="1306"/>
      <c r="C51" s="1306"/>
      <c r="D51" s="723" t="e">
        <f>' 5 kg C }'!B7</f>
        <v>#N/A</v>
      </c>
      <c r="E51" s="382" t="e">
        <f>' 5 kg C }'!D7</f>
        <v>#N/A</v>
      </c>
      <c r="F51" s="424" t="e">
        <f>' 5 kg C }'!C16</f>
        <v>#N/A</v>
      </c>
      <c r="G51" s="1307" t="e">
        <f>' 5 kg C }'!B9</f>
        <v>#N/A</v>
      </c>
      <c r="H51" s="1308"/>
      <c r="I51" s="1309" t="e">
        <f>' 5 kg C }'!D9</f>
        <v>#N/A</v>
      </c>
      <c r="J51" s="1310"/>
    </row>
    <row r="52" spans="1:1022 1031:2042 2051:3072 3081:4092 4101:5112 5121:6142 6151:7162 7171:8192 8201:9212 9221:10232 10241:11262 11271:12282 12291:13312 13321:14332 14341:15352 15361:16382" s="706" customFormat="1" ht="32.1" hidden="1" customHeight="1" thickBot="1" x14ac:dyDescent="0.25">
      <c r="A52" s="1311"/>
      <c r="B52" s="1312"/>
      <c r="C52" s="1313"/>
      <c r="D52" s="187"/>
      <c r="E52" s="384"/>
      <c r="F52" s="724"/>
      <c r="G52" s="1312"/>
      <c r="H52" s="1313"/>
      <c r="I52" s="1314"/>
      <c r="J52" s="1315"/>
    </row>
    <row r="53" spans="1:1022 1031:2042 2051:3072 3081:4092 4101:5112 5121:6142 6151:7162 7171:8192 8201:9212 9221:10232 10241:11262 11271:12282 12291:13312 13321:14332 14341:15352 15361:16382" s="706" customFormat="1" ht="20.100000000000001" customHeight="1" x14ac:dyDescent="0.2">
      <c r="A53" s="725"/>
      <c r="B53" s="725"/>
      <c r="C53" s="725"/>
      <c r="D53" s="726"/>
      <c r="E53" s="725"/>
      <c r="F53" s="725"/>
      <c r="G53" s="725"/>
      <c r="H53" s="725"/>
      <c r="I53" s="727"/>
      <c r="J53" s="727"/>
    </row>
    <row r="54" spans="1:1022 1031:2042 2051:3072 3081:4092 4101:5112 5121:6142 6151:7162 7171:8192 8201:9212 9221:10232 10241:11262 11271:12282 12291:13312 13321:14332 14341:15352 15361:16382" s="706" customFormat="1" ht="20.100000000000001" customHeight="1" x14ac:dyDescent="0.2">
      <c r="A54" s="1293" t="s">
        <v>306</v>
      </c>
      <c r="B54" s="1293"/>
      <c r="C54" s="1293"/>
      <c r="D54" s="1293"/>
      <c r="E54" s="1293"/>
      <c r="F54" s="1293"/>
      <c r="G54" s="1293"/>
      <c r="H54" s="1293"/>
      <c r="I54" s="1293"/>
      <c r="J54" s="1293"/>
    </row>
    <row r="55" spans="1:1022 1031:2042 2051:3072 3081:4092 4101:5112 5121:6142 6151:7162 7171:8192 8201:9212 9221:10232 10241:11262 11271:12282 12291:13312 13321:14332 14341:15352 15361:16382" s="706" customFormat="1" ht="12" customHeight="1" x14ac:dyDescent="0.2">
      <c r="A55" s="721"/>
      <c r="B55" s="721"/>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s="706" customFormat="1" ht="20.100000000000001" customHeight="1" x14ac:dyDescent="0.25">
      <c r="A58" s="728"/>
      <c r="B58" s="728"/>
      <c r="C58" s="728"/>
      <c r="D58" s="728"/>
      <c r="E58" s="728"/>
      <c r="F58" s="728"/>
      <c r="G58" s="1281"/>
      <c r="H58" s="1281"/>
      <c r="I58" s="1282"/>
      <c r="J58" s="1282"/>
    </row>
    <row r="59" spans="1:1022 1031:2042 2051:3072 3081:4092 4101:5112 5121:6142 6151:7162 7171:8192 8201:9212 9221:10232 10241:11262 11271:12282 12291:13312 13321:14332 14341:15352 15361:16382" s="706" customFormat="1" ht="15.75" customHeight="1" x14ac:dyDescent="0.2">
      <c r="A59" s="1293" t="s">
        <v>307</v>
      </c>
      <c r="B59" s="1293"/>
      <c r="C59" s="1293"/>
      <c r="D59" s="1293"/>
      <c r="E59" s="1293"/>
      <c r="F59" s="1293"/>
      <c r="G59" s="1293"/>
      <c r="H59" s="1293"/>
      <c r="I59" s="1293"/>
      <c r="J59" s="1293"/>
    </row>
    <row r="60" spans="1:1022 1031:2042 2051:3072 3081:4092 4101:5112 5121:6142 6151:7162 7171:8192 8201:9212 9221:10232 10241:11262 11271:12282 12291:13312 13321:14332 14341:15352 15361:16382" s="706" customFormat="1" ht="15" customHeight="1" thickBot="1" x14ac:dyDescent="0.25">
      <c r="A60" s="721"/>
      <c r="B60" s="721"/>
      <c r="K60" s="721"/>
      <c r="L60" s="721"/>
      <c r="U60" s="721"/>
      <c r="V60" s="721"/>
      <c r="AE60" s="721"/>
      <c r="AF60" s="721"/>
      <c r="AO60" s="721"/>
      <c r="AP60" s="721"/>
      <c r="AY60" s="721"/>
      <c r="AZ60" s="721"/>
      <c r="BI60" s="721"/>
      <c r="BJ60" s="721"/>
      <c r="BS60" s="721"/>
      <c r="BT60" s="721"/>
      <c r="CC60" s="721"/>
      <c r="CD60" s="721"/>
      <c r="CM60" s="721"/>
      <c r="CN60" s="721"/>
      <c r="CW60" s="721"/>
      <c r="CX60" s="721"/>
      <c r="DG60" s="721"/>
      <c r="DH60" s="721"/>
      <c r="DQ60" s="721"/>
      <c r="DR60" s="721"/>
      <c r="EA60" s="721"/>
      <c r="EB60" s="721"/>
      <c r="EK60" s="721"/>
      <c r="EL60" s="721"/>
      <c r="EU60" s="721"/>
      <c r="EV60" s="721"/>
      <c r="FE60" s="721"/>
      <c r="FF60" s="721"/>
      <c r="FO60" s="721"/>
      <c r="FP60" s="721"/>
      <c r="FY60" s="721"/>
      <c r="FZ60" s="721"/>
      <c r="GI60" s="721"/>
      <c r="GJ60" s="721"/>
      <c r="GS60" s="721"/>
      <c r="GT60" s="721"/>
      <c r="HC60" s="721"/>
      <c r="HD60" s="721"/>
      <c r="HM60" s="721"/>
      <c r="HN60" s="721"/>
      <c r="HW60" s="721"/>
      <c r="HX60" s="721"/>
      <c r="IG60" s="721"/>
      <c r="IH60" s="721"/>
      <c r="IQ60" s="721"/>
      <c r="IR60" s="721"/>
      <c r="JA60" s="721"/>
      <c r="JB60" s="721"/>
      <c r="JK60" s="721"/>
      <c r="JL60" s="721"/>
      <c r="JU60" s="721"/>
      <c r="JV60" s="721"/>
      <c r="KE60" s="721"/>
      <c r="KF60" s="721"/>
      <c r="KO60" s="721"/>
      <c r="KP60" s="721"/>
      <c r="KY60" s="721"/>
      <c r="KZ60" s="721"/>
      <c r="LI60" s="721"/>
      <c r="LJ60" s="721"/>
      <c r="LS60" s="721"/>
      <c r="LT60" s="721"/>
      <c r="MC60" s="721"/>
      <c r="MD60" s="721"/>
      <c r="MM60" s="721"/>
      <c r="MN60" s="721"/>
      <c r="MW60" s="721"/>
      <c r="MX60" s="721"/>
      <c r="NG60" s="721"/>
      <c r="NH60" s="721"/>
      <c r="NQ60" s="721"/>
      <c r="NR60" s="721"/>
      <c r="OA60" s="721"/>
      <c r="OB60" s="721"/>
      <c r="OK60" s="721"/>
      <c r="OL60" s="721"/>
      <c r="OU60" s="721"/>
      <c r="OV60" s="721"/>
      <c r="PE60" s="721"/>
      <c r="PF60" s="721"/>
      <c r="PO60" s="721"/>
      <c r="PP60" s="721"/>
      <c r="PY60" s="721"/>
      <c r="PZ60" s="721"/>
      <c r="QI60" s="721"/>
      <c r="QJ60" s="721"/>
      <c r="QS60" s="721"/>
      <c r="QT60" s="721"/>
      <c r="RC60" s="721"/>
      <c r="RD60" s="721"/>
      <c r="RM60" s="721"/>
      <c r="RN60" s="721"/>
      <c r="RW60" s="721"/>
      <c r="RX60" s="721"/>
      <c r="SG60" s="721"/>
      <c r="SH60" s="721"/>
      <c r="SQ60" s="721"/>
      <c r="SR60" s="721"/>
      <c r="TA60" s="721"/>
      <c r="TB60" s="721"/>
      <c r="TK60" s="721"/>
      <c r="TL60" s="721"/>
      <c r="TU60" s="721"/>
      <c r="TV60" s="721"/>
      <c r="UE60" s="721"/>
      <c r="UF60" s="721"/>
      <c r="UO60" s="721"/>
      <c r="UP60" s="721"/>
      <c r="UY60" s="721"/>
      <c r="UZ60" s="721"/>
      <c r="VI60" s="721"/>
      <c r="VJ60" s="721"/>
      <c r="VS60" s="721"/>
      <c r="VT60" s="721"/>
      <c r="WC60" s="721"/>
      <c r="WD60" s="721"/>
      <c r="WM60" s="721"/>
      <c r="WN60" s="721"/>
      <c r="WW60" s="721"/>
      <c r="WX60" s="721"/>
      <c r="XG60" s="721"/>
      <c r="XH60" s="721"/>
      <c r="XQ60" s="721"/>
      <c r="XR60" s="721"/>
      <c r="YA60" s="721"/>
      <c r="YB60" s="721"/>
      <c r="YK60" s="721"/>
      <c r="YL60" s="721"/>
      <c r="YU60" s="721"/>
      <c r="YV60" s="721"/>
      <c r="ZE60" s="721"/>
      <c r="ZF60" s="721"/>
      <c r="ZO60" s="721"/>
      <c r="ZP60" s="721"/>
      <c r="ZY60" s="721"/>
      <c r="ZZ60" s="721"/>
      <c r="AAI60" s="721"/>
      <c r="AAJ60" s="721"/>
      <c r="AAS60" s="721"/>
      <c r="AAT60" s="721"/>
      <c r="ABC60" s="721"/>
      <c r="ABD60" s="721"/>
      <c r="ABM60" s="721"/>
      <c r="ABN60" s="721"/>
      <c r="ABW60" s="721"/>
      <c r="ABX60" s="721"/>
      <c r="ACG60" s="721"/>
      <c r="ACH60" s="721"/>
      <c r="ACQ60" s="721"/>
      <c r="ACR60" s="721"/>
      <c r="ADA60" s="721"/>
      <c r="ADB60" s="721"/>
      <c r="ADK60" s="721"/>
      <c r="ADL60" s="721"/>
      <c r="ADU60" s="721"/>
      <c r="ADV60" s="721"/>
      <c r="AEE60" s="721"/>
      <c r="AEF60" s="721"/>
      <c r="AEO60" s="721"/>
      <c r="AEP60" s="721"/>
      <c r="AEY60" s="721"/>
      <c r="AEZ60" s="721"/>
      <c r="AFI60" s="721"/>
      <c r="AFJ60" s="721"/>
      <c r="AFS60" s="721"/>
      <c r="AFT60" s="721"/>
      <c r="AGC60" s="721"/>
      <c r="AGD60" s="721"/>
      <c r="AGM60" s="721"/>
      <c r="AGN60" s="721"/>
      <c r="AGW60" s="721"/>
      <c r="AGX60" s="721"/>
      <c r="AHG60" s="721"/>
      <c r="AHH60" s="721"/>
      <c r="AHQ60" s="721"/>
      <c r="AHR60" s="721"/>
      <c r="AIA60" s="721"/>
      <c r="AIB60" s="721"/>
      <c r="AIK60" s="721"/>
      <c r="AIL60" s="721"/>
      <c r="AIU60" s="721"/>
      <c r="AIV60" s="721"/>
      <c r="AJE60" s="721"/>
      <c r="AJF60" s="721"/>
      <c r="AJO60" s="721"/>
      <c r="AJP60" s="721"/>
      <c r="AJY60" s="721"/>
      <c r="AJZ60" s="721"/>
      <c r="AKI60" s="721"/>
      <c r="AKJ60" s="721"/>
      <c r="AKS60" s="721"/>
      <c r="AKT60" s="721"/>
      <c r="ALC60" s="721"/>
      <c r="ALD60" s="721"/>
      <c r="ALM60" s="721"/>
      <c r="ALN60" s="721"/>
      <c r="ALW60" s="721"/>
      <c r="ALX60" s="721"/>
      <c r="AMG60" s="721"/>
      <c r="AMH60" s="721"/>
      <c r="AMQ60" s="721"/>
      <c r="AMR60" s="721"/>
      <c r="ANA60" s="721"/>
      <c r="ANB60" s="721"/>
      <c r="ANK60" s="721"/>
      <c r="ANL60" s="721"/>
      <c r="ANU60" s="721"/>
      <c r="ANV60" s="721"/>
      <c r="AOE60" s="721"/>
      <c r="AOF60" s="721"/>
      <c r="AOO60" s="721"/>
      <c r="AOP60" s="721"/>
      <c r="AOY60" s="721"/>
      <c r="AOZ60" s="721"/>
      <c r="API60" s="721"/>
      <c r="APJ60" s="721"/>
      <c r="APS60" s="721"/>
      <c r="APT60" s="721"/>
      <c r="AQC60" s="721"/>
      <c r="AQD60" s="721"/>
      <c r="AQM60" s="721"/>
      <c r="AQN60" s="721"/>
      <c r="AQW60" s="721"/>
      <c r="AQX60" s="721"/>
      <c r="ARG60" s="721"/>
      <c r="ARH60" s="721"/>
      <c r="ARQ60" s="721"/>
      <c r="ARR60" s="721"/>
      <c r="ASA60" s="721"/>
      <c r="ASB60" s="721"/>
      <c r="ASK60" s="721"/>
      <c r="ASL60" s="721"/>
      <c r="ASU60" s="721"/>
      <c r="ASV60" s="721"/>
      <c r="ATE60" s="721"/>
      <c r="ATF60" s="721"/>
      <c r="ATO60" s="721"/>
      <c r="ATP60" s="721"/>
      <c r="ATY60" s="721"/>
      <c r="ATZ60" s="721"/>
      <c r="AUI60" s="721"/>
      <c r="AUJ60" s="721"/>
      <c r="AUS60" s="721"/>
      <c r="AUT60" s="721"/>
      <c r="AVC60" s="721"/>
      <c r="AVD60" s="721"/>
      <c r="AVM60" s="721"/>
      <c r="AVN60" s="721"/>
      <c r="AVW60" s="721"/>
      <c r="AVX60" s="721"/>
      <c r="AWG60" s="721"/>
      <c r="AWH60" s="721"/>
      <c r="AWQ60" s="721"/>
      <c r="AWR60" s="721"/>
      <c r="AXA60" s="721"/>
      <c r="AXB60" s="721"/>
      <c r="AXK60" s="721"/>
      <c r="AXL60" s="721"/>
      <c r="AXU60" s="721"/>
      <c r="AXV60" s="721"/>
      <c r="AYE60" s="721"/>
      <c r="AYF60" s="721"/>
      <c r="AYO60" s="721"/>
      <c r="AYP60" s="721"/>
      <c r="AYY60" s="721"/>
      <c r="AYZ60" s="721"/>
      <c r="AZI60" s="721"/>
      <c r="AZJ60" s="721"/>
      <c r="AZS60" s="721"/>
      <c r="AZT60" s="721"/>
      <c r="BAC60" s="721"/>
      <c r="BAD60" s="721"/>
      <c r="BAM60" s="721"/>
      <c r="BAN60" s="721"/>
      <c r="BAW60" s="721"/>
      <c r="BAX60" s="721"/>
      <c r="BBG60" s="721"/>
      <c r="BBH60" s="721"/>
      <c r="BBQ60" s="721"/>
      <c r="BBR60" s="721"/>
      <c r="BCA60" s="721"/>
      <c r="BCB60" s="721"/>
      <c r="BCK60" s="721"/>
      <c r="BCL60" s="721"/>
      <c r="BCU60" s="721"/>
      <c r="BCV60" s="721"/>
      <c r="BDE60" s="721"/>
      <c r="BDF60" s="721"/>
      <c r="BDO60" s="721"/>
      <c r="BDP60" s="721"/>
      <c r="BDY60" s="721"/>
      <c r="BDZ60" s="721"/>
      <c r="BEI60" s="721"/>
      <c r="BEJ60" s="721"/>
      <c r="BES60" s="721"/>
      <c r="BET60" s="721"/>
      <c r="BFC60" s="721"/>
      <c r="BFD60" s="721"/>
      <c r="BFM60" s="721"/>
      <c r="BFN60" s="721"/>
      <c r="BFW60" s="721"/>
      <c r="BFX60" s="721"/>
      <c r="BGG60" s="721"/>
      <c r="BGH60" s="721"/>
      <c r="BGQ60" s="721"/>
      <c r="BGR60" s="721"/>
      <c r="BHA60" s="721"/>
      <c r="BHB60" s="721"/>
      <c r="BHK60" s="721"/>
      <c r="BHL60" s="721"/>
      <c r="BHU60" s="721"/>
      <c r="BHV60" s="721"/>
      <c r="BIE60" s="721"/>
      <c r="BIF60" s="721"/>
      <c r="BIO60" s="721"/>
      <c r="BIP60" s="721"/>
      <c r="BIY60" s="721"/>
      <c r="BIZ60" s="721"/>
      <c r="BJI60" s="721"/>
      <c r="BJJ60" s="721"/>
      <c r="BJS60" s="721"/>
      <c r="BJT60" s="721"/>
      <c r="BKC60" s="721"/>
      <c r="BKD60" s="721"/>
      <c r="BKM60" s="721"/>
      <c r="BKN60" s="721"/>
      <c r="BKW60" s="721"/>
      <c r="BKX60" s="721"/>
      <c r="BLG60" s="721"/>
      <c r="BLH60" s="721"/>
      <c r="BLQ60" s="721"/>
      <c r="BLR60" s="721"/>
      <c r="BMA60" s="721"/>
      <c r="BMB60" s="721"/>
      <c r="BMK60" s="721"/>
      <c r="BML60" s="721"/>
      <c r="BMU60" s="721"/>
      <c r="BMV60" s="721"/>
      <c r="BNE60" s="721"/>
      <c r="BNF60" s="721"/>
      <c r="BNO60" s="721"/>
      <c r="BNP60" s="721"/>
      <c r="BNY60" s="721"/>
      <c r="BNZ60" s="721"/>
      <c r="BOI60" s="721"/>
      <c r="BOJ60" s="721"/>
      <c r="BOS60" s="721"/>
      <c r="BOT60" s="721"/>
      <c r="BPC60" s="721"/>
      <c r="BPD60" s="721"/>
      <c r="BPM60" s="721"/>
      <c r="BPN60" s="721"/>
      <c r="BPW60" s="721"/>
      <c r="BPX60" s="721"/>
      <c r="BQG60" s="721"/>
      <c r="BQH60" s="721"/>
      <c r="BQQ60" s="721"/>
      <c r="BQR60" s="721"/>
      <c r="BRA60" s="721"/>
      <c r="BRB60" s="721"/>
      <c r="BRK60" s="721"/>
      <c r="BRL60" s="721"/>
      <c r="BRU60" s="721"/>
      <c r="BRV60" s="721"/>
      <c r="BSE60" s="721"/>
      <c r="BSF60" s="721"/>
      <c r="BSO60" s="721"/>
      <c r="BSP60" s="721"/>
      <c r="BSY60" s="721"/>
      <c r="BSZ60" s="721"/>
      <c r="BTI60" s="721"/>
      <c r="BTJ60" s="721"/>
      <c r="BTS60" s="721"/>
      <c r="BTT60" s="721"/>
      <c r="BUC60" s="721"/>
      <c r="BUD60" s="721"/>
      <c r="BUM60" s="721"/>
      <c r="BUN60" s="721"/>
      <c r="BUW60" s="721"/>
      <c r="BUX60" s="721"/>
      <c r="BVG60" s="721"/>
      <c r="BVH60" s="721"/>
      <c r="BVQ60" s="721"/>
      <c r="BVR60" s="721"/>
      <c r="BWA60" s="721"/>
      <c r="BWB60" s="721"/>
      <c r="BWK60" s="721"/>
      <c r="BWL60" s="721"/>
      <c r="BWU60" s="721"/>
      <c r="BWV60" s="721"/>
      <c r="BXE60" s="721"/>
      <c r="BXF60" s="721"/>
      <c r="BXO60" s="721"/>
      <c r="BXP60" s="721"/>
      <c r="BXY60" s="721"/>
      <c r="BXZ60" s="721"/>
      <c r="BYI60" s="721"/>
      <c r="BYJ60" s="721"/>
      <c r="BYS60" s="721"/>
      <c r="BYT60" s="721"/>
      <c r="BZC60" s="721"/>
      <c r="BZD60" s="721"/>
      <c r="BZM60" s="721"/>
      <c r="BZN60" s="721"/>
      <c r="BZW60" s="721"/>
      <c r="BZX60" s="721"/>
      <c r="CAG60" s="721"/>
      <c r="CAH60" s="721"/>
      <c r="CAQ60" s="721"/>
      <c r="CAR60" s="721"/>
      <c r="CBA60" s="721"/>
      <c r="CBB60" s="721"/>
      <c r="CBK60" s="721"/>
      <c r="CBL60" s="721"/>
      <c r="CBU60" s="721"/>
      <c r="CBV60" s="721"/>
      <c r="CCE60" s="721"/>
      <c r="CCF60" s="721"/>
      <c r="CCO60" s="721"/>
      <c r="CCP60" s="721"/>
      <c r="CCY60" s="721"/>
      <c r="CCZ60" s="721"/>
      <c r="CDI60" s="721"/>
      <c r="CDJ60" s="721"/>
      <c r="CDS60" s="721"/>
      <c r="CDT60" s="721"/>
      <c r="CEC60" s="721"/>
      <c r="CED60" s="721"/>
      <c r="CEM60" s="721"/>
      <c r="CEN60" s="721"/>
      <c r="CEW60" s="721"/>
      <c r="CEX60" s="721"/>
      <c r="CFG60" s="721"/>
      <c r="CFH60" s="721"/>
      <c r="CFQ60" s="721"/>
      <c r="CFR60" s="721"/>
      <c r="CGA60" s="721"/>
      <c r="CGB60" s="721"/>
      <c r="CGK60" s="721"/>
      <c r="CGL60" s="721"/>
      <c r="CGU60" s="721"/>
      <c r="CGV60" s="721"/>
      <c r="CHE60" s="721"/>
      <c r="CHF60" s="721"/>
      <c r="CHO60" s="721"/>
      <c r="CHP60" s="721"/>
      <c r="CHY60" s="721"/>
      <c r="CHZ60" s="721"/>
      <c r="CII60" s="721"/>
      <c r="CIJ60" s="721"/>
      <c r="CIS60" s="721"/>
      <c r="CIT60" s="721"/>
      <c r="CJC60" s="721"/>
      <c r="CJD60" s="721"/>
      <c r="CJM60" s="721"/>
      <c r="CJN60" s="721"/>
      <c r="CJW60" s="721"/>
      <c r="CJX60" s="721"/>
      <c r="CKG60" s="721"/>
      <c r="CKH60" s="721"/>
      <c r="CKQ60" s="721"/>
      <c r="CKR60" s="721"/>
      <c r="CLA60" s="721"/>
      <c r="CLB60" s="721"/>
      <c r="CLK60" s="721"/>
      <c r="CLL60" s="721"/>
      <c r="CLU60" s="721"/>
      <c r="CLV60" s="721"/>
      <c r="CME60" s="721"/>
      <c r="CMF60" s="721"/>
      <c r="CMO60" s="721"/>
      <c r="CMP60" s="721"/>
      <c r="CMY60" s="721"/>
      <c r="CMZ60" s="721"/>
      <c r="CNI60" s="721"/>
      <c r="CNJ60" s="721"/>
      <c r="CNS60" s="721"/>
      <c r="CNT60" s="721"/>
      <c r="COC60" s="721"/>
      <c r="COD60" s="721"/>
      <c r="COM60" s="721"/>
      <c r="CON60" s="721"/>
      <c r="COW60" s="721"/>
      <c r="COX60" s="721"/>
      <c r="CPG60" s="721"/>
      <c r="CPH60" s="721"/>
      <c r="CPQ60" s="721"/>
      <c r="CPR60" s="721"/>
      <c r="CQA60" s="721"/>
      <c r="CQB60" s="721"/>
      <c r="CQK60" s="721"/>
      <c r="CQL60" s="721"/>
      <c r="CQU60" s="721"/>
      <c r="CQV60" s="721"/>
      <c r="CRE60" s="721"/>
      <c r="CRF60" s="721"/>
      <c r="CRO60" s="721"/>
      <c r="CRP60" s="721"/>
      <c r="CRY60" s="721"/>
      <c r="CRZ60" s="721"/>
      <c r="CSI60" s="721"/>
      <c r="CSJ60" s="721"/>
      <c r="CSS60" s="721"/>
      <c r="CST60" s="721"/>
      <c r="CTC60" s="721"/>
      <c r="CTD60" s="721"/>
      <c r="CTM60" s="721"/>
      <c r="CTN60" s="721"/>
      <c r="CTW60" s="721"/>
      <c r="CTX60" s="721"/>
      <c r="CUG60" s="721"/>
      <c r="CUH60" s="721"/>
      <c r="CUQ60" s="721"/>
      <c r="CUR60" s="721"/>
      <c r="CVA60" s="721"/>
      <c r="CVB60" s="721"/>
      <c r="CVK60" s="721"/>
      <c r="CVL60" s="721"/>
      <c r="CVU60" s="721"/>
      <c r="CVV60" s="721"/>
      <c r="CWE60" s="721"/>
      <c r="CWF60" s="721"/>
      <c r="CWO60" s="721"/>
      <c r="CWP60" s="721"/>
      <c r="CWY60" s="721"/>
      <c r="CWZ60" s="721"/>
      <c r="CXI60" s="721"/>
      <c r="CXJ60" s="721"/>
      <c r="CXS60" s="721"/>
      <c r="CXT60" s="721"/>
      <c r="CYC60" s="721"/>
      <c r="CYD60" s="721"/>
      <c r="CYM60" s="721"/>
      <c r="CYN60" s="721"/>
      <c r="CYW60" s="721"/>
      <c r="CYX60" s="721"/>
      <c r="CZG60" s="721"/>
      <c r="CZH60" s="721"/>
      <c r="CZQ60" s="721"/>
      <c r="CZR60" s="721"/>
      <c r="DAA60" s="721"/>
      <c r="DAB60" s="721"/>
      <c r="DAK60" s="721"/>
      <c r="DAL60" s="721"/>
      <c r="DAU60" s="721"/>
      <c r="DAV60" s="721"/>
      <c r="DBE60" s="721"/>
      <c r="DBF60" s="721"/>
      <c r="DBO60" s="721"/>
      <c r="DBP60" s="721"/>
      <c r="DBY60" s="721"/>
      <c r="DBZ60" s="721"/>
      <c r="DCI60" s="721"/>
      <c r="DCJ60" s="721"/>
      <c r="DCS60" s="721"/>
      <c r="DCT60" s="721"/>
      <c r="DDC60" s="721"/>
      <c r="DDD60" s="721"/>
      <c r="DDM60" s="721"/>
      <c r="DDN60" s="721"/>
      <c r="DDW60" s="721"/>
      <c r="DDX60" s="721"/>
      <c r="DEG60" s="721"/>
      <c r="DEH60" s="721"/>
      <c r="DEQ60" s="721"/>
      <c r="DER60" s="721"/>
      <c r="DFA60" s="721"/>
      <c r="DFB60" s="721"/>
      <c r="DFK60" s="721"/>
      <c r="DFL60" s="721"/>
      <c r="DFU60" s="721"/>
      <c r="DFV60" s="721"/>
      <c r="DGE60" s="721"/>
      <c r="DGF60" s="721"/>
      <c r="DGO60" s="721"/>
      <c r="DGP60" s="721"/>
      <c r="DGY60" s="721"/>
      <c r="DGZ60" s="721"/>
      <c r="DHI60" s="721"/>
      <c r="DHJ60" s="721"/>
      <c r="DHS60" s="721"/>
      <c r="DHT60" s="721"/>
      <c r="DIC60" s="721"/>
      <c r="DID60" s="721"/>
      <c r="DIM60" s="721"/>
      <c r="DIN60" s="721"/>
      <c r="DIW60" s="721"/>
      <c r="DIX60" s="721"/>
      <c r="DJG60" s="721"/>
      <c r="DJH60" s="721"/>
      <c r="DJQ60" s="721"/>
      <c r="DJR60" s="721"/>
      <c r="DKA60" s="721"/>
      <c r="DKB60" s="721"/>
      <c r="DKK60" s="721"/>
      <c r="DKL60" s="721"/>
      <c r="DKU60" s="721"/>
      <c r="DKV60" s="721"/>
      <c r="DLE60" s="721"/>
      <c r="DLF60" s="721"/>
      <c r="DLO60" s="721"/>
      <c r="DLP60" s="721"/>
      <c r="DLY60" s="721"/>
      <c r="DLZ60" s="721"/>
      <c r="DMI60" s="721"/>
      <c r="DMJ60" s="721"/>
      <c r="DMS60" s="721"/>
      <c r="DMT60" s="721"/>
      <c r="DNC60" s="721"/>
      <c r="DND60" s="721"/>
      <c r="DNM60" s="721"/>
      <c r="DNN60" s="721"/>
      <c r="DNW60" s="721"/>
      <c r="DNX60" s="721"/>
      <c r="DOG60" s="721"/>
      <c r="DOH60" s="721"/>
      <c r="DOQ60" s="721"/>
      <c r="DOR60" s="721"/>
      <c r="DPA60" s="721"/>
      <c r="DPB60" s="721"/>
      <c r="DPK60" s="721"/>
      <c r="DPL60" s="721"/>
      <c r="DPU60" s="721"/>
      <c r="DPV60" s="721"/>
      <c r="DQE60" s="721"/>
      <c r="DQF60" s="721"/>
      <c r="DQO60" s="721"/>
      <c r="DQP60" s="721"/>
      <c r="DQY60" s="721"/>
      <c r="DQZ60" s="721"/>
      <c r="DRI60" s="721"/>
      <c r="DRJ60" s="721"/>
      <c r="DRS60" s="721"/>
      <c r="DRT60" s="721"/>
      <c r="DSC60" s="721"/>
      <c r="DSD60" s="721"/>
      <c r="DSM60" s="721"/>
      <c r="DSN60" s="721"/>
      <c r="DSW60" s="721"/>
      <c r="DSX60" s="721"/>
      <c r="DTG60" s="721"/>
      <c r="DTH60" s="721"/>
      <c r="DTQ60" s="721"/>
      <c r="DTR60" s="721"/>
      <c r="DUA60" s="721"/>
      <c r="DUB60" s="721"/>
      <c r="DUK60" s="721"/>
      <c r="DUL60" s="721"/>
      <c r="DUU60" s="721"/>
      <c r="DUV60" s="721"/>
      <c r="DVE60" s="721"/>
      <c r="DVF60" s="721"/>
      <c r="DVO60" s="721"/>
      <c r="DVP60" s="721"/>
      <c r="DVY60" s="721"/>
      <c r="DVZ60" s="721"/>
      <c r="DWI60" s="721"/>
      <c r="DWJ60" s="721"/>
      <c r="DWS60" s="721"/>
      <c r="DWT60" s="721"/>
      <c r="DXC60" s="721"/>
      <c r="DXD60" s="721"/>
      <c r="DXM60" s="721"/>
      <c r="DXN60" s="721"/>
      <c r="DXW60" s="721"/>
      <c r="DXX60" s="721"/>
      <c r="DYG60" s="721"/>
      <c r="DYH60" s="721"/>
      <c r="DYQ60" s="721"/>
      <c r="DYR60" s="721"/>
      <c r="DZA60" s="721"/>
      <c r="DZB60" s="721"/>
      <c r="DZK60" s="721"/>
      <c r="DZL60" s="721"/>
      <c r="DZU60" s="721"/>
      <c r="DZV60" s="721"/>
      <c r="EAE60" s="721"/>
      <c r="EAF60" s="721"/>
      <c r="EAO60" s="721"/>
      <c r="EAP60" s="721"/>
      <c r="EAY60" s="721"/>
      <c r="EAZ60" s="721"/>
      <c r="EBI60" s="721"/>
      <c r="EBJ60" s="721"/>
      <c r="EBS60" s="721"/>
      <c r="EBT60" s="721"/>
      <c r="ECC60" s="721"/>
      <c r="ECD60" s="721"/>
      <c r="ECM60" s="721"/>
      <c r="ECN60" s="721"/>
      <c r="ECW60" s="721"/>
      <c r="ECX60" s="721"/>
      <c r="EDG60" s="721"/>
      <c r="EDH60" s="721"/>
      <c r="EDQ60" s="721"/>
      <c r="EDR60" s="721"/>
      <c r="EEA60" s="721"/>
      <c r="EEB60" s="721"/>
      <c r="EEK60" s="721"/>
      <c r="EEL60" s="721"/>
      <c r="EEU60" s="721"/>
      <c r="EEV60" s="721"/>
      <c r="EFE60" s="721"/>
      <c r="EFF60" s="721"/>
      <c r="EFO60" s="721"/>
      <c r="EFP60" s="721"/>
      <c r="EFY60" s="721"/>
      <c r="EFZ60" s="721"/>
      <c r="EGI60" s="721"/>
      <c r="EGJ60" s="721"/>
      <c r="EGS60" s="721"/>
      <c r="EGT60" s="721"/>
      <c r="EHC60" s="721"/>
      <c r="EHD60" s="721"/>
      <c r="EHM60" s="721"/>
      <c r="EHN60" s="721"/>
      <c r="EHW60" s="721"/>
      <c r="EHX60" s="721"/>
      <c r="EIG60" s="721"/>
      <c r="EIH60" s="721"/>
      <c r="EIQ60" s="721"/>
      <c r="EIR60" s="721"/>
      <c r="EJA60" s="721"/>
      <c r="EJB60" s="721"/>
      <c r="EJK60" s="721"/>
      <c r="EJL60" s="721"/>
      <c r="EJU60" s="721"/>
      <c r="EJV60" s="721"/>
      <c r="EKE60" s="721"/>
      <c r="EKF60" s="721"/>
      <c r="EKO60" s="721"/>
      <c r="EKP60" s="721"/>
      <c r="EKY60" s="721"/>
      <c r="EKZ60" s="721"/>
      <c r="ELI60" s="721"/>
      <c r="ELJ60" s="721"/>
      <c r="ELS60" s="721"/>
      <c r="ELT60" s="721"/>
      <c r="EMC60" s="721"/>
      <c r="EMD60" s="721"/>
      <c r="EMM60" s="721"/>
      <c r="EMN60" s="721"/>
      <c r="EMW60" s="721"/>
      <c r="EMX60" s="721"/>
      <c r="ENG60" s="721"/>
      <c r="ENH60" s="721"/>
      <c r="ENQ60" s="721"/>
      <c r="ENR60" s="721"/>
      <c r="EOA60" s="721"/>
      <c r="EOB60" s="721"/>
      <c r="EOK60" s="721"/>
      <c r="EOL60" s="721"/>
      <c r="EOU60" s="721"/>
      <c r="EOV60" s="721"/>
      <c r="EPE60" s="721"/>
      <c r="EPF60" s="721"/>
      <c r="EPO60" s="721"/>
      <c r="EPP60" s="721"/>
      <c r="EPY60" s="721"/>
      <c r="EPZ60" s="721"/>
      <c r="EQI60" s="721"/>
      <c r="EQJ60" s="721"/>
      <c r="EQS60" s="721"/>
      <c r="EQT60" s="721"/>
      <c r="ERC60" s="721"/>
      <c r="ERD60" s="721"/>
      <c r="ERM60" s="721"/>
      <c r="ERN60" s="721"/>
      <c r="ERW60" s="721"/>
      <c r="ERX60" s="721"/>
      <c r="ESG60" s="721"/>
      <c r="ESH60" s="721"/>
      <c r="ESQ60" s="721"/>
      <c r="ESR60" s="721"/>
      <c r="ETA60" s="721"/>
      <c r="ETB60" s="721"/>
      <c r="ETK60" s="721"/>
      <c r="ETL60" s="721"/>
      <c r="ETU60" s="721"/>
      <c r="ETV60" s="721"/>
      <c r="EUE60" s="721"/>
      <c r="EUF60" s="721"/>
      <c r="EUO60" s="721"/>
      <c r="EUP60" s="721"/>
      <c r="EUY60" s="721"/>
      <c r="EUZ60" s="721"/>
      <c r="EVI60" s="721"/>
      <c r="EVJ60" s="721"/>
      <c r="EVS60" s="721"/>
      <c r="EVT60" s="721"/>
      <c r="EWC60" s="721"/>
      <c r="EWD60" s="721"/>
      <c r="EWM60" s="721"/>
      <c r="EWN60" s="721"/>
      <c r="EWW60" s="721"/>
      <c r="EWX60" s="721"/>
      <c r="EXG60" s="721"/>
      <c r="EXH60" s="721"/>
      <c r="EXQ60" s="721"/>
      <c r="EXR60" s="721"/>
      <c r="EYA60" s="721"/>
      <c r="EYB60" s="721"/>
      <c r="EYK60" s="721"/>
      <c r="EYL60" s="721"/>
      <c r="EYU60" s="721"/>
      <c r="EYV60" s="721"/>
      <c r="EZE60" s="721"/>
      <c r="EZF60" s="721"/>
      <c r="EZO60" s="721"/>
      <c r="EZP60" s="721"/>
      <c r="EZY60" s="721"/>
      <c r="EZZ60" s="721"/>
      <c r="FAI60" s="721"/>
      <c r="FAJ60" s="721"/>
      <c r="FAS60" s="721"/>
      <c r="FAT60" s="721"/>
      <c r="FBC60" s="721"/>
      <c r="FBD60" s="721"/>
      <c r="FBM60" s="721"/>
      <c r="FBN60" s="721"/>
      <c r="FBW60" s="721"/>
      <c r="FBX60" s="721"/>
      <c r="FCG60" s="721"/>
      <c r="FCH60" s="721"/>
      <c r="FCQ60" s="721"/>
      <c r="FCR60" s="721"/>
      <c r="FDA60" s="721"/>
      <c r="FDB60" s="721"/>
      <c r="FDK60" s="721"/>
      <c r="FDL60" s="721"/>
      <c r="FDU60" s="721"/>
      <c r="FDV60" s="721"/>
      <c r="FEE60" s="721"/>
      <c r="FEF60" s="721"/>
      <c r="FEO60" s="721"/>
      <c r="FEP60" s="721"/>
      <c r="FEY60" s="721"/>
      <c r="FEZ60" s="721"/>
      <c r="FFI60" s="721"/>
      <c r="FFJ60" s="721"/>
      <c r="FFS60" s="721"/>
      <c r="FFT60" s="721"/>
      <c r="FGC60" s="721"/>
      <c r="FGD60" s="721"/>
      <c r="FGM60" s="721"/>
      <c r="FGN60" s="721"/>
      <c r="FGW60" s="721"/>
      <c r="FGX60" s="721"/>
      <c r="FHG60" s="721"/>
      <c r="FHH60" s="721"/>
      <c r="FHQ60" s="721"/>
      <c r="FHR60" s="721"/>
      <c r="FIA60" s="721"/>
      <c r="FIB60" s="721"/>
      <c r="FIK60" s="721"/>
      <c r="FIL60" s="721"/>
      <c r="FIU60" s="721"/>
      <c r="FIV60" s="721"/>
      <c r="FJE60" s="721"/>
      <c r="FJF60" s="721"/>
      <c r="FJO60" s="721"/>
      <c r="FJP60" s="721"/>
      <c r="FJY60" s="721"/>
      <c r="FJZ60" s="721"/>
      <c r="FKI60" s="721"/>
      <c r="FKJ60" s="721"/>
      <c r="FKS60" s="721"/>
      <c r="FKT60" s="721"/>
      <c r="FLC60" s="721"/>
      <c r="FLD60" s="721"/>
      <c r="FLM60" s="721"/>
      <c r="FLN60" s="721"/>
      <c r="FLW60" s="721"/>
      <c r="FLX60" s="721"/>
      <c r="FMG60" s="721"/>
      <c r="FMH60" s="721"/>
      <c r="FMQ60" s="721"/>
      <c r="FMR60" s="721"/>
      <c r="FNA60" s="721"/>
      <c r="FNB60" s="721"/>
      <c r="FNK60" s="721"/>
      <c r="FNL60" s="721"/>
      <c r="FNU60" s="721"/>
      <c r="FNV60" s="721"/>
      <c r="FOE60" s="721"/>
      <c r="FOF60" s="721"/>
      <c r="FOO60" s="721"/>
      <c r="FOP60" s="721"/>
      <c r="FOY60" s="721"/>
      <c r="FOZ60" s="721"/>
      <c r="FPI60" s="721"/>
      <c r="FPJ60" s="721"/>
      <c r="FPS60" s="721"/>
      <c r="FPT60" s="721"/>
      <c r="FQC60" s="721"/>
      <c r="FQD60" s="721"/>
      <c r="FQM60" s="721"/>
      <c r="FQN60" s="721"/>
      <c r="FQW60" s="721"/>
      <c r="FQX60" s="721"/>
      <c r="FRG60" s="721"/>
      <c r="FRH60" s="721"/>
      <c r="FRQ60" s="721"/>
      <c r="FRR60" s="721"/>
      <c r="FSA60" s="721"/>
      <c r="FSB60" s="721"/>
      <c r="FSK60" s="721"/>
      <c r="FSL60" s="721"/>
      <c r="FSU60" s="721"/>
      <c r="FSV60" s="721"/>
      <c r="FTE60" s="721"/>
      <c r="FTF60" s="721"/>
      <c r="FTO60" s="721"/>
      <c r="FTP60" s="721"/>
      <c r="FTY60" s="721"/>
      <c r="FTZ60" s="721"/>
      <c r="FUI60" s="721"/>
      <c r="FUJ60" s="721"/>
      <c r="FUS60" s="721"/>
      <c r="FUT60" s="721"/>
      <c r="FVC60" s="721"/>
      <c r="FVD60" s="721"/>
      <c r="FVM60" s="721"/>
      <c r="FVN60" s="721"/>
      <c r="FVW60" s="721"/>
      <c r="FVX60" s="721"/>
      <c r="FWG60" s="721"/>
      <c r="FWH60" s="721"/>
      <c r="FWQ60" s="721"/>
      <c r="FWR60" s="721"/>
      <c r="FXA60" s="721"/>
      <c r="FXB60" s="721"/>
      <c r="FXK60" s="721"/>
      <c r="FXL60" s="721"/>
      <c r="FXU60" s="721"/>
      <c r="FXV60" s="721"/>
      <c r="FYE60" s="721"/>
      <c r="FYF60" s="721"/>
      <c r="FYO60" s="721"/>
      <c r="FYP60" s="721"/>
      <c r="FYY60" s="721"/>
      <c r="FYZ60" s="721"/>
      <c r="FZI60" s="721"/>
      <c r="FZJ60" s="721"/>
      <c r="FZS60" s="721"/>
      <c r="FZT60" s="721"/>
      <c r="GAC60" s="721"/>
      <c r="GAD60" s="721"/>
      <c r="GAM60" s="721"/>
      <c r="GAN60" s="721"/>
      <c r="GAW60" s="721"/>
      <c r="GAX60" s="721"/>
      <c r="GBG60" s="721"/>
      <c r="GBH60" s="721"/>
      <c r="GBQ60" s="721"/>
      <c r="GBR60" s="721"/>
      <c r="GCA60" s="721"/>
      <c r="GCB60" s="721"/>
      <c r="GCK60" s="721"/>
      <c r="GCL60" s="721"/>
      <c r="GCU60" s="721"/>
      <c r="GCV60" s="721"/>
      <c r="GDE60" s="721"/>
      <c r="GDF60" s="721"/>
      <c r="GDO60" s="721"/>
      <c r="GDP60" s="721"/>
      <c r="GDY60" s="721"/>
      <c r="GDZ60" s="721"/>
      <c r="GEI60" s="721"/>
      <c r="GEJ60" s="721"/>
      <c r="GES60" s="721"/>
      <c r="GET60" s="721"/>
      <c r="GFC60" s="721"/>
      <c r="GFD60" s="721"/>
      <c r="GFM60" s="721"/>
      <c r="GFN60" s="721"/>
      <c r="GFW60" s="721"/>
      <c r="GFX60" s="721"/>
      <c r="GGG60" s="721"/>
      <c r="GGH60" s="721"/>
      <c r="GGQ60" s="721"/>
      <c r="GGR60" s="721"/>
      <c r="GHA60" s="721"/>
      <c r="GHB60" s="721"/>
      <c r="GHK60" s="721"/>
      <c r="GHL60" s="721"/>
      <c r="GHU60" s="721"/>
      <c r="GHV60" s="721"/>
      <c r="GIE60" s="721"/>
      <c r="GIF60" s="721"/>
      <c r="GIO60" s="721"/>
      <c r="GIP60" s="721"/>
      <c r="GIY60" s="721"/>
      <c r="GIZ60" s="721"/>
      <c r="GJI60" s="721"/>
      <c r="GJJ60" s="721"/>
      <c r="GJS60" s="721"/>
      <c r="GJT60" s="721"/>
      <c r="GKC60" s="721"/>
      <c r="GKD60" s="721"/>
      <c r="GKM60" s="721"/>
      <c r="GKN60" s="721"/>
      <c r="GKW60" s="721"/>
      <c r="GKX60" s="721"/>
      <c r="GLG60" s="721"/>
      <c r="GLH60" s="721"/>
      <c r="GLQ60" s="721"/>
      <c r="GLR60" s="721"/>
      <c r="GMA60" s="721"/>
      <c r="GMB60" s="721"/>
      <c r="GMK60" s="721"/>
      <c r="GML60" s="721"/>
      <c r="GMU60" s="721"/>
      <c r="GMV60" s="721"/>
      <c r="GNE60" s="721"/>
      <c r="GNF60" s="721"/>
      <c r="GNO60" s="721"/>
      <c r="GNP60" s="721"/>
      <c r="GNY60" s="721"/>
      <c r="GNZ60" s="721"/>
      <c r="GOI60" s="721"/>
      <c r="GOJ60" s="721"/>
      <c r="GOS60" s="721"/>
      <c r="GOT60" s="721"/>
      <c r="GPC60" s="721"/>
      <c r="GPD60" s="721"/>
      <c r="GPM60" s="721"/>
      <c r="GPN60" s="721"/>
      <c r="GPW60" s="721"/>
      <c r="GPX60" s="721"/>
      <c r="GQG60" s="721"/>
      <c r="GQH60" s="721"/>
      <c r="GQQ60" s="721"/>
      <c r="GQR60" s="721"/>
      <c r="GRA60" s="721"/>
      <c r="GRB60" s="721"/>
      <c r="GRK60" s="721"/>
      <c r="GRL60" s="721"/>
      <c r="GRU60" s="721"/>
      <c r="GRV60" s="721"/>
      <c r="GSE60" s="721"/>
      <c r="GSF60" s="721"/>
      <c r="GSO60" s="721"/>
      <c r="GSP60" s="721"/>
      <c r="GSY60" s="721"/>
      <c r="GSZ60" s="721"/>
      <c r="GTI60" s="721"/>
      <c r="GTJ60" s="721"/>
      <c r="GTS60" s="721"/>
      <c r="GTT60" s="721"/>
      <c r="GUC60" s="721"/>
      <c r="GUD60" s="721"/>
      <c r="GUM60" s="721"/>
      <c r="GUN60" s="721"/>
      <c r="GUW60" s="721"/>
      <c r="GUX60" s="721"/>
      <c r="GVG60" s="721"/>
      <c r="GVH60" s="721"/>
      <c r="GVQ60" s="721"/>
      <c r="GVR60" s="721"/>
      <c r="GWA60" s="721"/>
      <c r="GWB60" s="721"/>
      <c r="GWK60" s="721"/>
      <c r="GWL60" s="721"/>
      <c r="GWU60" s="721"/>
      <c r="GWV60" s="721"/>
      <c r="GXE60" s="721"/>
      <c r="GXF60" s="721"/>
      <c r="GXO60" s="721"/>
      <c r="GXP60" s="721"/>
      <c r="GXY60" s="721"/>
      <c r="GXZ60" s="721"/>
      <c r="GYI60" s="721"/>
      <c r="GYJ60" s="721"/>
      <c r="GYS60" s="721"/>
      <c r="GYT60" s="721"/>
      <c r="GZC60" s="721"/>
      <c r="GZD60" s="721"/>
      <c r="GZM60" s="721"/>
      <c r="GZN60" s="721"/>
      <c r="GZW60" s="721"/>
      <c r="GZX60" s="721"/>
      <c r="HAG60" s="721"/>
      <c r="HAH60" s="721"/>
      <c r="HAQ60" s="721"/>
      <c r="HAR60" s="721"/>
      <c r="HBA60" s="721"/>
      <c r="HBB60" s="721"/>
      <c r="HBK60" s="721"/>
      <c r="HBL60" s="721"/>
      <c r="HBU60" s="721"/>
      <c r="HBV60" s="721"/>
      <c r="HCE60" s="721"/>
      <c r="HCF60" s="721"/>
      <c r="HCO60" s="721"/>
      <c r="HCP60" s="721"/>
      <c r="HCY60" s="721"/>
      <c r="HCZ60" s="721"/>
      <c r="HDI60" s="721"/>
      <c r="HDJ60" s="721"/>
      <c r="HDS60" s="721"/>
      <c r="HDT60" s="721"/>
      <c r="HEC60" s="721"/>
      <c r="HED60" s="721"/>
      <c r="HEM60" s="721"/>
      <c r="HEN60" s="721"/>
      <c r="HEW60" s="721"/>
      <c r="HEX60" s="721"/>
      <c r="HFG60" s="721"/>
      <c r="HFH60" s="721"/>
      <c r="HFQ60" s="721"/>
      <c r="HFR60" s="721"/>
      <c r="HGA60" s="721"/>
      <c r="HGB60" s="721"/>
      <c r="HGK60" s="721"/>
      <c r="HGL60" s="721"/>
      <c r="HGU60" s="721"/>
      <c r="HGV60" s="721"/>
      <c r="HHE60" s="721"/>
      <c r="HHF60" s="721"/>
      <c r="HHO60" s="721"/>
      <c r="HHP60" s="721"/>
      <c r="HHY60" s="721"/>
      <c r="HHZ60" s="721"/>
      <c r="HII60" s="721"/>
      <c r="HIJ60" s="721"/>
      <c r="HIS60" s="721"/>
      <c r="HIT60" s="721"/>
      <c r="HJC60" s="721"/>
      <c r="HJD60" s="721"/>
      <c r="HJM60" s="721"/>
      <c r="HJN60" s="721"/>
      <c r="HJW60" s="721"/>
      <c r="HJX60" s="721"/>
      <c r="HKG60" s="721"/>
      <c r="HKH60" s="721"/>
      <c r="HKQ60" s="721"/>
      <c r="HKR60" s="721"/>
      <c r="HLA60" s="721"/>
      <c r="HLB60" s="721"/>
      <c r="HLK60" s="721"/>
      <c r="HLL60" s="721"/>
      <c r="HLU60" s="721"/>
      <c r="HLV60" s="721"/>
      <c r="HME60" s="721"/>
      <c r="HMF60" s="721"/>
      <c r="HMO60" s="721"/>
      <c r="HMP60" s="721"/>
      <c r="HMY60" s="721"/>
      <c r="HMZ60" s="721"/>
      <c r="HNI60" s="721"/>
      <c r="HNJ60" s="721"/>
      <c r="HNS60" s="721"/>
      <c r="HNT60" s="721"/>
      <c r="HOC60" s="721"/>
      <c r="HOD60" s="721"/>
      <c r="HOM60" s="721"/>
      <c r="HON60" s="721"/>
      <c r="HOW60" s="721"/>
      <c r="HOX60" s="721"/>
      <c r="HPG60" s="721"/>
      <c r="HPH60" s="721"/>
      <c r="HPQ60" s="721"/>
      <c r="HPR60" s="721"/>
      <c r="HQA60" s="721"/>
      <c r="HQB60" s="721"/>
      <c r="HQK60" s="721"/>
      <c r="HQL60" s="721"/>
      <c r="HQU60" s="721"/>
      <c r="HQV60" s="721"/>
      <c r="HRE60" s="721"/>
      <c r="HRF60" s="721"/>
      <c r="HRO60" s="721"/>
      <c r="HRP60" s="721"/>
      <c r="HRY60" s="721"/>
      <c r="HRZ60" s="721"/>
      <c r="HSI60" s="721"/>
      <c r="HSJ60" s="721"/>
      <c r="HSS60" s="721"/>
      <c r="HST60" s="721"/>
      <c r="HTC60" s="721"/>
      <c r="HTD60" s="721"/>
      <c r="HTM60" s="721"/>
      <c r="HTN60" s="721"/>
      <c r="HTW60" s="721"/>
      <c r="HTX60" s="721"/>
      <c r="HUG60" s="721"/>
      <c r="HUH60" s="721"/>
      <c r="HUQ60" s="721"/>
      <c r="HUR60" s="721"/>
      <c r="HVA60" s="721"/>
      <c r="HVB60" s="721"/>
      <c r="HVK60" s="721"/>
      <c r="HVL60" s="721"/>
      <c r="HVU60" s="721"/>
      <c r="HVV60" s="721"/>
      <c r="HWE60" s="721"/>
      <c r="HWF60" s="721"/>
      <c r="HWO60" s="721"/>
      <c r="HWP60" s="721"/>
      <c r="HWY60" s="721"/>
      <c r="HWZ60" s="721"/>
      <c r="HXI60" s="721"/>
      <c r="HXJ60" s="721"/>
      <c r="HXS60" s="721"/>
      <c r="HXT60" s="721"/>
      <c r="HYC60" s="721"/>
      <c r="HYD60" s="721"/>
      <c r="HYM60" s="721"/>
      <c r="HYN60" s="721"/>
      <c r="HYW60" s="721"/>
      <c r="HYX60" s="721"/>
      <c r="HZG60" s="721"/>
      <c r="HZH60" s="721"/>
      <c r="HZQ60" s="721"/>
      <c r="HZR60" s="721"/>
      <c r="IAA60" s="721"/>
      <c r="IAB60" s="721"/>
      <c r="IAK60" s="721"/>
      <c r="IAL60" s="721"/>
      <c r="IAU60" s="721"/>
      <c r="IAV60" s="721"/>
      <c r="IBE60" s="721"/>
      <c r="IBF60" s="721"/>
      <c r="IBO60" s="721"/>
      <c r="IBP60" s="721"/>
      <c r="IBY60" s="721"/>
      <c r="IBZ60" s="721"/>
      <c r="ICI60" s="721"/>
      <c r="ICJ60" s="721"/>
      <c r="ICS60" s="721"/>
      <c r="ICT60" s="721"/>
      <c r="IDC60" s="721"/>
      <c r="IDD60" s="721"/>
      <c r="IDM60" s="721"/>
      <c r="IDN60" s="721"/>
      <c r="IDW60" s="721"/>
      <c r="IDX60" s="721"/>
      <c r="IEG60" s="721"/>
      <c r="IEH60" s="721"/>
      <c r="IEQ60" s="721"/>
      <c r="IER60" s="721"/>
      <c r="IFA60" s="721"/>
      <c r="IFB60" s="721"/>
      <c r="IFK60" s="721"/>
      <c r="IFL60" s="721"/>
      <c r="IFU60" s="721"/>
      <c r="IFV60" s="721"/>
      <c r="IGE60" s="721"/>
      <c r="IGF60" s="721"/>
      <c r="IGO60" s="721"/>
      <c r="IGP60" s="721"/>
      <c r="IGY60" s="721"/>
      <c r="IGZ60" s="721"/>
      <c r="IHI60" s="721"/>
      <c r="IHJ60" s="721"/>
      <c r="IHS60" s="721"/>
      <c r="IHT60" s="721"/>
      <c r="IIC60" s="721"/>
      <c r="IID60" s="721"/>
      <c r="IIM60" s="721"/>
      <c r="IIN60" s="721"/>
      <c r="IIW60" s="721"/>
      <c r="IIX60" s="721"/>
      <c r="IJG60" s="721"/>
      <c r="IJH60" s="721"/>
      <c r="IJQ60" s="721"/>
      <c r="IJR60" s="721"/>
      <c r="IKA60" s="721"/>
      <c r="IKB60" s="721"/>
      <c r="IKK60" s="721"/>
      <c r="IKL60" s="721"/>
      <c r="IKU60" s="721"/>
      <c r="IKV60" s="721"/>
      <c r="ILE60" s="721"/>
      <c r="ILF60" s="721"/>
      <c r="ILO60" s="721"/>
      <c r="ILP60" s="721"/>
      <c r="ILY60" s="721"/>
      <c r="ILZ60" s="721"/>
      <c r="IMI60" s="721"/>
      <c r="IMJ60" s="721"/>
      <c r="IMS60" s="721"/>
      <c r="IMT60" s="721"/>
      <c r="INC60" s="721"/>
      <c r="IND60" s="721"/>
      <c r="INM60" s="721"/>
      <c r="INN60" s="721"/>
      <c r="INW60" s="721"/>
      <c r="INX60" s="721"/>
      <c r="IOG60" s="721"/>
      <c r="IOH60" s="721"/>
      <c r="IOQ60" s="721"/>
      <c r="IOR60" s="721"/>
      <c r="IPA60" s="721"/>
      <c r="IPB60" s="721"/>
      <c r="IPK60" s="721"/>
      <c r="IPL60" s="721"/>
      <c r="IPU60" s="721"/>
      <c r="IPV60" s="721"/>
      <c r="IQE60" s="721"/>
      <c r="IQF60" s="721"/>
      <c r="IQO60" s="721"/>
      <c r="IQP60" s="721"/>
      <c r="IQY60" s="721"/>
      <c r="IQZ60" s="721"/>
      <c r="IRI60" s="721"/>
      <c r="IRJ60" s="721"/>
      <c r="IRS60" s="721"/>
      <c r="IRT60" s="721"/>
      <c r="ISC60" s="721"/>
      <c r="ISD60" s="721"/>
      <c r="ISM60" s="721"/>
      <c r="ISN60" s="721"/>
      <c r="ISW60" s="721"/>
      <c r="ISX60" s="721"/>
      <c r="ITG60" s="721"/>
      <c r="ITH60" s="721"/>
      <c r="ITQ60" s="721"/>
      <c r="ITR60" s="721"/>
      <c r="IUA60" s="721"/>
      <c r="IUB60" s="721"/>
      <c r="IUK60" s="721"/>
      <c r="IUL60" s="721"/>
      <c r="IUU60" s="721"/>
      <c r="IUV60" s="721"/>
      <c r="IVE60" s="721"/>
      <c r="IVF60" s="721"/>
      <c r="IVO60" s="721"/>
      <c r="IVP60" s="721"/>
      <c r="IVY60" s="721"/>
      <c r="IVZ60" s="721"/>
      <c r="IWI60" s="721"/>
      <c r="IWJ60" s="721"/>
      <c r="IWS60" s="721"/>
      <c r="IWT60" s="721"/>
      <c r="IXC60" s="721"/>
      <c r="IXD60" s="721"/>
      <c r="IXM60" s="721"/>
      <c r="IXN60" s="721"/>
      <c r="IXW60" s="721"/>
      <c r="IXX60" s="721"/>
      <c r="IYG60" s="721"/>
      <c r="IYH60" s="721"/>
      <c r="IYQ60" s="721"/>
      <c r="IYR60" s="721"/>
      <c r="IZA60" s="721"/>
      <c r="IZB60" s="721"/>
      <c r="IZK60" s="721"/>
      <c r="IZL60" s="721"/>
      <c r="IZU60" s="721"/>
      <c r="IZV60" s="721"/>
      <c r="JAE60" s="721"/>
      <c r="JAF60" s="721"/>
      <c r="JAO60" s="721"/>
      <c r="JAP60" s="721"/>
      <c r="JAY60" s="721"/>
      <c r="JAZ60" s="721"/>
      <c r="JBI60" s="721"/>
      <c r="JBJ60" s="721"/>
      <c r="JBS60" s="721"/>
      <c r="JBT60" s="721"/>
      <c r="JCC60" s="721"/>
      <c r="JCD60" s="721"/>
      <c r="JCM60" s="721"/>
      <c r="JCN60" s="721"/>
      <c r="JCW60" s="721"/>
      <c r="JCX60" s="721"/>
      <c r="JDG60" s="721"/>
      <c r="JDH60" s="721"/>
      <c r="JDQ60" s="721"/>
      <c r="JDR60" s="721"/>
      <c r="JEA60" s="721"/>
      <c r="JEB60" s="721"/>
      <c r="JEK60" s="721"/>
      <c r="JEL60" s="721"/>
      <c r="JEU60" s="721"/>
      <c r="JEV60" s="721"/>
      <c r="JFE60" s="721"/>
      <c r="JFF60" s="721"/>
      <c r="JFO60" s="721"/>
      <c r="JFP60" s="721"/>
      <c r="JFY60" s="721"/>
      <c r="JFZ60" s="721"/>
      <c r="JGI60" s="721"/>
      <c r="JGJ60" s="721"/>
      <c r="JGS60" s="721"/>
      <c r="JGT60" s="721"/>
      <c r="JHC60" s="721"/>
      <c r="JHD60" s="721"/>
      <c r="JHM60" s="721"/>
      <c r="JHN60" s="721"/>
      <c r="JHW60" s="721"/>
      <c r="JHX60" s="721"/>
      <c r="JIG60" s="721"/>
      <c r="JIH60" s="721"/>
      <c r="JIQ60" s="721"/>
      <c r="JIR60" s="721"/>
      <c r="JJA60" s="721"/>
      <c r="JJB60" s="721"/>
      <c r="JJK60" s="721"/>
      <c r="JJL60" s="721"/>
      <c r="JJU60" s="721"/>
      <c r="JJV60" s="721"/>
      <c r="JKE60" s="721"/>
      <c r="JKF60" s="721"/>
      <c r="JKO60" s="721"/>
      <c r="JKP60" s="721"/>
      <c r="JKY60" s="721"/>
      <c r="JKZ60" s="721"/>
      <c r="JLI60" s="721"/>
      <c r="JLJ60" s="721"/>
      <c r="JLS60" s="721"/>
      <c r="JLT60" s="721"/>
      <c r="JMC60" s="721"/>
      <c r="JMD60" s="721"/>
      <c r="JMM60" s="721"/>
      <c r="JMN60" s="721"/>
      <c r="JMW60" s="721"/>
      <c r="JMX60" s="721"/>
      <c r="JNG60" s="721"/>
      <c r="JNH60" s="721"/>
      <c r="JNQ60" s="721"/>
      <c r="JNR60" s="721"/>
      <c r="JOA60" s="721"/>
      <c r="JOB60" s="721"/>
      <c r="JOK60" s="721"/>
      <c r="JOL60" s="721"/>
      <c r="JOU60" s="721"/>
      <c r="JOV60" s="721"/>
      <c r="JPE60" s="721"/>
      <c r="JPF60" s="721"/>
      <c r="JPO60" s="721"/>
      <c r="JPP60" s="721"/>
      <c r="JPY60" s="721"/>
      <c r="JPZ60" s="721"/>
      <c r="JQI60" s="721"/>
      <c r="JQJ60" s="721"/>
      <c r="JQS60" s="721"/>
      <c r="JQT60" s="721"/>
      <c r="JRC60" s="721"/>
      <c r="JRD60" s="721"/>
      <c r="JRM60" s="721"/>
      <c r="JRN60" s="721"/>
      <c r="JRW60" s="721"/>
      <c r="JRX60" s="721"/>
      <c r="JSG60" s="721"/>
      <c r="JSH60" s="721"/>
      <c r="JSQ60" s="721"/>
      <c r="JSR60" s="721"/>
      <c r="JTA60" s="721"/>
      <c r="JTB60" s="721"/>
      <c r="JTK60" s="721"/>
      <c r="JTL60" s="721"/>
      <c r="JTU60" s="721"/>
      <c r="JTV60" s="721"/>
      <c r="JUE60" s="721"/>
      <c r="JUF60" s="721"/>
      <c r="JUO60" s="721"/>
      <c r="JUP60" s="721"/>
      <c r="JUY60" s="721"/>
      <c r="JUZ60" s="721"/>
      <c r="JVI60" s="721"/>
      <c r="JVJ60" s="721"/>
      <c r="JVS60" s="721"/>
      <c r="JVT60" s="721"/>
      <c r="JWC60" s="721"/>
      <c r="JWD60" s="721"/>
      <c r="JWM60" s="721"/>
      <c r="JWN60" s="721"/>
      <c r="JWW60" s="721"/>
      <c r="JWX60" s="721"/>
      <c r="JXG60" s="721"/>
      <c r="JXH60" s="721"/>
      <c r="JXQ60" s="721"/>
      <c r="JXR60" s="721"/>
      <c r="JYA60" s="721"/>
      <c r="JYB60" s="721"/>
      <c r="JYK60" s="721"/>
      <c r="JYL60" s="721"/>
      <c r="JYU60" s="721"/>
      <c r="JYV60" s="721"/>
      <c r="JZE60" s="721"/>
      <c r="JZF60" s="721"/>
      <c r="JZO60" s="721"/>
      <c r="JZP60" s="721"/>
      <c r="JZY60" s="721"/>
      <c r="JZZ60" s="721"/>
      <c r="KAI60" s="721"/>
      <c r="KAJ60" s="721"/>
      <c r="KAS60" s="721"/>
      <c r="KAT60" s="721"/>
      <c r="KBC60" s="721"/>
      <c r="KBD60" s="721"/>
      <c r="KBM60" s="721"/>
      <c r="KBN60" s="721"/>
      <c r="KBW60" s="721"/>
      <c r="KBX60" s="721"/>
      <c r="KCG60" s="721"/>
      <c r="KCH60" s="721"/>
      <c r="KCQ60" s="721"/>
      <c r="KCR60" s="721"/>
      <c r="KDA60" s="721"/>
      <c r="KDB60" s="721"/>
      <c r="KDK60" s="721"/>
      <c r="KDL60" s="721"/>
      <c r="KDU60" s="721"/>
      <c r="KDV60" s="721"/>
      <c r="KEE60" s="721"/>
      <c r="KEF60" s="721"/>
      <c r="KEO60" s="721"/>
      <c r="KEP60" s="721"/>
      <c r="KEY60" s="721"/>
      <c r="KEZ60" s="721"/>
      <c r="KFI60" s="721"/>
      <c r="KFJ60" s="721"/>
      <c r="KFS60" s="721"/>
      <c r="KFT60" s="721"/>
      <c r="KGC60" s="721"/>
      <c r="KGD60" s="721"/>
      <c r="KGM60" s="721"/>
      <c r="KGN60" s="721"/>
      <c r="KGW60" s="721"/>
      <c r="KGX60" s="721"/>
      <c r="KHG60" s="721"/>
      <c r="KHH60" s="721"/>
      <c r="KHQ60" s="721"/>
      <c r="KHR60" s="721"/>
      <c r="KIA60" s="721"/>
      <c r="KIB60" s="721"/>
      <c r="KIK60" s="721"/>
      <c r="KIL60" s="721"/>
      <c r="KIU60" s="721"/>
      <c r="KIV60" s="721"/>
      <c r="KJE60" s="721"/>
      <c r="KJF60" s="721"/>
      <c r="KJO60" s="721"/>
      <c r="KJP60" s="721"/>
      <c r="KJY60" s="721"/>
      <c r="KJZ60" s="721"/>
      <c r="KKI60" s="721"/>
      <c r="KKJ60" s="721"/>
      <c r="KKS60" s="721"/>
      <c r="KKT60" s="721"/>
      <c r="KLC60" s="721"/>
      <c r="KLD60" s="721"/>
      <c r="KLM60" s="721"/>
      <c r="KLN60" s="721"/>
      <c r="KLW60" s="721"/>
      <c r="KLX60" s="721"/>
      <c r="KMG60" s="721"/>
      <c r="KMH60" s="721"/>
      <c r="KMQ60" s="721"/>
      <c r="KMR60" s="721"/>
      <c r="KNA60" s="721"/>
      <c r="KNB60" s="721"/>
      <c r="KNK60" s="721"/>
      <c r="KNL60" s="721"/>
      <c r="KNU60" s="721"/>
      <c r="KNV60" s="721"/>
      <c r="KOE60" s="721"/>
      <c r="KOF60" s="721"/>
      <c r="KOO60" s="721"/>
      <c r="KOP60" s="721"/>
      <c r="KOY60" s="721"/>
      <c r="KOZ60" s="721"/>
      <c r="KPI60" s="721"/>
      <c r="KPJ60" s="721"/>
      <c r="KPS60" s="721"/>
      <c r="KPT60" s="721"/>
      <c r="KQC60" s="721"/>
      <c r="KQD60" s="721"/>
      <c r="KQM60" s="721"/>
      <c r="KQN60" s="721"/>
      <c r="KQW60" s="721"/>
      <c r="KQX60" s="721"/>
      <c r="KRG60" s="721"/>
      <c r="KRH60" s="721"/>
      <c r="KRQ60" s="721"/>
      <c r="KRR60" s="721"/>
      <c r="KSA60" s="721"/>
      <c r="KSB60" s="721"/>
      <c r="KSK60" s="721"/>
      <c r="KSL60" s="721"/>
      <c r="KSU60" s="721"/>
      <c r="KSV60" s="721"/>
      <c r="KTE60" s="721"/>
      <c r="KTF60" s="721"/>
      <c r="KTO60" s="721"/>
      <c r="KTP60" s="721"/>
      <c r="KTY60" s="721"/>
      <c r="KTZ60" s="721"/>
      <c r="KUI60" s="721"/>
      <c r="KUJ60" s="721"/>
      <c r="KUS60" s="721"/>
      <c r="KUT60" s="721"/>
      <c r="KVC60" s="721"/>
      <c r="KVD60" s="721"/>
      <c r="KVM60" s="721"/>
      <c r="KVN60" s="721"/>
      <c r="KVW60" s="721"/>
      <c r="KVX60" s="721"/>
      <c r="KWG60" s="721"/>
      <c r="KWH60" s="721"/>
      <c r="KWQ60" s="721"/>
      <c r="KWR60" s="721"/>
      <c r="KXA60" s="721"/>
      <c r="KXB60" s="721"/>
      <c r="KXK60" s="721"/>
      <c r="KXL60" s="721"/>
      <c r="KXU60" s="721"/>
      <c r="KXV60" s="721"/>
      <c r="KYE60" s="721"/>
      <c r="KYF60" s="721"/>
      <c r="KYO60" s="721"/>
      <c r="KYP60" s="721"/>
      <c r="KYY60" s="721"/>
      <c r="KYZ60" s="721"/>
      <c r="KZI60" s="721"/>
      <c r="KZJ60" s="721"/>
      <c r="KZS60" s="721"/>
      <c r="KZT60" s="721"/>
      <c r="LAC60" s="721"/>
      <c r="LAD60" s="721"/>
      <c r="LAM60" s="721"/>
      <c r="LAN60" s="721"/>
      <c r="LAW60" s="721"/>
      <c r="LAX60" s="721"/>
      <c r="LBG60" s="721"/>
      <c r="LBH60" s="721"/>
      <c r="LBQ60" s="721"/>
      <c r="LBR60" s="721"/>
      <c r="LCA60" s="721"/>
      <c r="LCB60" s="721"/>
      <c r="LCK60" s="721"/>
      <c r="LCL60" s="721"/>
      <c r="LCU60" s="721"/>
      <c r="LCV60" s="721"/>
      <c r="LDE60" s="721"/>
      <c r="LDF60" s="721"/>
      <c r="LDO60" s="721"/>
      <c r="LDP60" s="721"/>
      <c r="LDY60" s="721"/>
      <c r="LDZ60" s="721"/>
      <c r="LEI60" s="721"/>
      <c r="LEJ60" s="721"/>
      <c r="LES60" s="721"/>
      <c r="LET60" s="721"/>
      <c r="LFC60" s="721"/>
      <c r="LFD60" s="721"/>
      <c r="LFM60" s="721"/>
      <c r="LFN60" s="721"/>
      <c r="LFW60" s="721"/>
      <c r="LFX60" s="721"/>
      <c r="LGG60" s="721"/>
      <c r="LGH60" s="721"/>
      <c r="LGQ60" s="721"/>
      <c r="LGR60" s="721"/>
      <c r="LHA60" s="721"/>
      <c r="LHB60" s="721"/>
      <c r="LHK60" s="721"/>
      <c r="LHL60" s="721"/>
      <c r="LHU60" s="721"/>
      <c r="LHV60" s="721"/>
      <c r="LIE60" s="721"/>
      <c r="LIF60" s="721"/>
      <c r="LIO60" s="721"/>
      <c r="LIP60" s="721"/>
      <c r="LIY60" s="721"/>
      <c r="LIZ60" s="721"/>
      <c r="LJI60" s="721"/>
      <c r="LJJ60" s="721"/>
      <c r="LJS60" s="721"/>
      <c r="LJT60" s="721"/>
      <c r="LKC60" s="721"/>
      <c r="LKD60" s="721"/>
      <c r="LKM60" s="721"/>
      <c r="LKN60" s="721"/>
      <c r="LKW60" s="721"/>
      <c r="LKX60" s="721"/>
      <c r="LLG60" s="721"/>
      <c r="LLH60" s="721"/>
      <c r="LLQ60" s="721"/>
      <c r="LLR60" s="721"/>
      <c r="LMA60" s="721"/>
      <c r="LMB60" s="721"/>
      <c r="LMK60" s="721"/>
      <c r="LML60" s="721"/>
      <c r="LMU60" s="721"/>
      <c r="LMV60" s="721"/>
      <c r="LNE60" s="721"/>
      <c r="LNF60" s="721"/>
      <c r="LNO60" s="721"/>
      <c r="LNP60" s="721"/>
      <c r="LNY60" s="721"/>
      <c r="LNZ60" s="721"/>
      <c r="LOI60" s="721"/>
      <c r="LOJ60" s="721"/>
      <c r="LOS60" s="721"/>
      <c r="LOT60" s="721"/>
      <c r="LPC60" s="721"/>
      <c r="LPD60" s="721"/>
      <c r="LPM60" s="721"/>
      <c r="LPN60" s="721"/>
      <c r="LPW60" s="721"/>
      <c r="LPX60" s="721"/>
      <c r="LQG60" s="721"/>
      <c r="LQH60" s="721"/>
      <c r="LQQ60" s="721"/>
      <c r="LQR60" s="721"/>
      <c r="LRA60" s="721"/>
      <c r="LRB60" s="721"/>
      <c r="LRK60" s="721"/>
      <c r="LRL60" s="721"/>
      <c r="LRU60" s="721"/>
      <c r="LRV60" s="721"/>
      <c r="LSE60" s="721"/>
      <c r="LSF60" s="721"/>
      <c r="LSO60" s="721"/>
      <c r="LSP60" s="721"/>
      <c r="LSY60" s="721"/>
      <c r="LSZ60" s="721"/>
      <c r="LTI60" s="721"/>
      <c r="LTJ60" s="721"/>
      <c r="LTS60" s="721"/>
      <c r="LTT60" s="721"/>
      <c r="LUC60" s="721"/>
      <c r="LUD60" s="721"/>
      <c r="LUM60" s="721"/>
      <c r="LUN60" s="721"/>
      <c r="LUW60" s="721"/>
      <c r="LUX60" s="721"/>
      <c r="LVG60" s="721"/>
      <c r="LVH60" s="721"/>
      <c r="LVQ60" s="721"/>
      <c r="LVR60" s="721"/>
      <c r="LWA60" s="721"/>
      <c r="LWB60" s="721"/>
      <c r="LWK60" s="721"/>
      <c r="LWL60" s="721"/>
      <c r="LWU60" s="721"/>
      <c r="LWV60" s="721"/>
      <c r="LXE60" s="721"/>
      <c r="LXF60" s="721"/>
      <c r="LXO60" s="721"/>
      <c r="LXP60" s="721"/>
      <c r="LXY60" s="721"/>
      <c r="LXZ60" s="721"/>
      <c r="LYI60" s="721"/>
      <c r="LYJ60" s="721"/>
      <c r="LYS60" s="721"/>
      <c r="LYT60" s="721"/>
      <c r="LZC60" s="721"/>
      <c r="LZD60" s="721"/>
      <c r="LZM60" s="721"/>
      <c r="LZN60" s="721"/>
      <c r="LZW60" s="721"/>
      <c r="LZX60" s="721"/>
      <c r="MAG60" s="721"/>
      <c r="MAH60" s="721"/>
      <c r="MAQ60" s="721"/>
      <c r="MAR60" s="721"/>
      <c r="MBA60" s="721"/>
      <c r="MBB60" s="721"/>
      <c r="MBK60" s="721"/>
      <c r="MBL60" s="721"/>
      <c r="MBU60" s="721"/>
      <c r="MBV60" s="721"/>
      <c r="MCE60" s="721"/>
      <c r="MCF60" s="721"/>
      <c r="MCO60" s="721"/>
      <c r="MCP60" s="721"/>
      <c r="MCY60" s="721"/>
      <c r="MCZ60" s="721"/>
      <c r="MDI60" s="721"/>
      <c r="MDJ60" s="721"/>
      <c r="MDS60" s="721"/>
      <c r="MDT60" s="721"/>
      <c r="MEC60" s="721"/>
      <c r="MED60" s="721"/>
      <c r="MEM60" s="721"/>
      <c r="MEN60" s="721"/>
      <c r="MEW60" s="721"/>
      <c r="MEX60" s="721"/>
      <c r="MFG60" s="721"/>
      <c r="MFH60" s="721"/>
      <c r="MFQ60" s="721"/>
      <c r="MFR60" s="721"/>
      <c r="MGA60" s="721"/>
      <c r="MGB60" s="721"/>
      <c r="MGK60" s="721"/>
      <c r="MGL60" s="721"/>
      <c r="MGU60" s="721"/>
      <c r="MGV60" s="721"/>
      <c r="MHE60" s="721"/>
      <c r="MHF60" s="721"/>
      <c r="MHO60" s="721"/>
      <c r="MHP60" s="721"/>
      <c r="MHY60" s="721"/>
      <c r="MHZ60" s="721"/>
      <c r="MII60" s="721"/>
      <c r="MIJ60" s="721"/>
      <c r="MIS60" s="721"/>
      <c r="MIT60" s="721"/>
      <c r="MJC60" s="721"/>
      <c r="MJD60" s="721"/>
      <c r="MJM60" s="721"/>
      <c r="MJN60" s="721"/>
      <c r="MJW60" s="721"/>
      <c r="MJX60" s="721"/>
      <c r="MKG60" s="721"/>
      <c r="MKH60" s="721"/>
      <c r="MKQ60" s="721"/>
      <c r="MKR60" s="721"/>
      <c r="MLA60" s="721"/>
      <c r="MLB60" s="721"/>
      <c r="MLK60" s="721"/>
      <c r="MLL60" s="721"/>
      <c r="MLU60" s="721"/>
      <c r="MLV60" s="721"/>
      <c r="MME60" s="721"/>
      <c r="MMF60" s="721"/>
      <c r="MMO60" s="721"/>
      <c r="MMP60" s="721"/>
      <c r="MMY60" s="721"/>
      <c r="MMZ60" s="721"/>
      <c r="MNI60" s="721"/>
      <c r="MNJ60" s="721"/>
      <c r="MNS60" s="721"/>
      <c r="MNT60" s="721"/>
      <c r="MOC60" s="721"/>
      <c r="MOD60" s="721"/>
      <c r="MOM60" s="721"/>
      <c r="MON60" s="721"/>
      <c r="MOW60" s="721"/>
      <c r="MOX60" s="721"/>
      <c r="MPG60" s="721"/>
      <c r="MPH60" s="721"/>
      <c r="MPQ60" s="721"/>
      <c r="MPR60" s="721"/>
      <c r="MQA60" s="721"/>
      <c r="MQB60" s="721"/>
      <c r="MQK60" s="721"/>
      <c r="MQL60" s="721"/>
      <c r="MQU60" s="721"/>
      <c r="MQV60" s="721"/>
      <c r="MRE60" s="721"/>
      <c r="MRF60" s="721"/>
      <c r="MRO60" s="721"/>
      <c r="MRP60" s="721"/>
      <c r="MRY60" s="721"/>
      <c r="MRZ60" s="721"/>
      <c r="MSI60" s="721"/>
      <c r="MSJ60" s="721"/>
      <c r="MSS60" s="721"/>
      <c r="MST60" s="721"/>
      <c r="MTC60" s="721"/>
      <c r="MTD60" s="721"/>
      <c r="MTM60" s="721"/>
      <c r="MTN60" s="721"/>
      <c r="MTW60" s="721"/>
      <c r="MTX60" s="721"/>
      <c r="MUG60" s="721"/>
      <c r="MUH60" s="721"/>
      <c r="MUQ60" s="721"/>
      <c r="MUR60" s="721"/>
      <c r="MVA60" s="721"/>
      <c r="MVB60" s="721"/>
      <c r="MVK60" s="721"/>
      <c r="MVL60" s="721"/>
      <c r="MVU60" s="721"/>
      <c r="MVV60" s="721"/>
      <c r="MWE60" s="721"/>
      <c r="MWF60" s="721"/>
      <c r="MWO60" s="721"/>
      <c r="MWP60" s="721"/>
      <c r="MWY60" s="721"/>
      <c r="MWZ60" s="721"/>
      <c r="MXI60" s="721"/>
      <c r="MXJ60" s="721"/>
      <c r="MXS60" s="721"/>
      <c r="MXT60" s="721"/>
      <c r="MYC60" s="721"/>
      <c r="MYD60" s="721"/>
      <c r="MYM60" s="721"/>
      <c r="MYN60" s="721"/>
      <c r="MYW60" s="721"/>
      <c r="MYX60" s="721"/>
      <c r="MZG60" s="721"/>
      <c r="MZH60" s="721"/>
      <c r="MZQ60" s="721"/>
      <c r="MZR60" s="721"/>
      <c r="NAA60" s="721"/>
      <c r="NAB60" s="721"/>
      <c r="NAK60" s="721"/>
      <c r="NAL60" s="721"/>
      <c r="NAU60" s="721"/>
      <c r="NAV60" s="721"/>
      <c r="NBE60" s="721"/>
      <c r="NBF60" s="721"/>
      <c r="NBO60" s="721"/>
      <c r="NBP60" s="721"/>
      <c r="NBY60" s="721"/>
      <c r="NBZ60" s="721"/>
      <c r="NCI60" s="721"/>
      <c r="NCJ60" s="721"/>
      <c r="NCS60" s="721"/>
      <c r="NCT60" s="721"/>
      <c r="NDC60" s="721"/>
      <c r="NDD60" s="721"/>
      <c r="NDM60" s="721"/>
      <c r="NDN60" s="721"/>
      <c r="NDW60" s="721"/>
      <c r="NDX60" s="721"/>
      <c r="NEG60" s="721"/>
      <c r="NEH60" s="721"/>
      <c r="NEQ60" s="721"/>
      <c r="NER60" s="721"/>
      <c r="NFA60" s="721"/>
      <c r="NFB60" s="721"/>
      <c r="NFK60" s="721"/>
      <c r="NFL60" s="721"/>
      <c r="NFU60" s="721"/>
      <c r="NFV60" s="721"/>
      <c r="NGE60" s="721"/>
      <c r="NGF60" s="721"/>
      <c r="NGO60" s="721"/>
      <c r="NGP60" s="721"/>
      <c r="NGY60" s="721"/>
      <c r="NGZ60" s="721"/>
      <c r="NHI60" s="721"/>
      <c r="NHJ60" s="721"/>
      <c r="NHS60" s="721"/>
      <c r="NHT60" s="721"/>
      <c r="NIC60" s="721"/>
      <c r="NID60" s="721"/>
      <c r="NIM60" s="721"/>
      <c r="NIN60" s="721"/>
      <c r="NIW60" s="721"/>
      <c r="NIX60" s="721"/>
      <c r="NJG60" s="721"/>
      <c r="NJH60" s="721"/>
      <c r="NJQ60" s="721"/>
      <c r="NJR60" s="721"/>
      <c r="NKA60" s="721"/>
      <c r="NKB60" s="721"/>
      <c r="NKK60" s="721"/>
      <c r="NKL60" s="721"/>
      <c r="NKU60" s="721"/>
      <c r="NKV60" s="721"/>
      <c r="NLE60" s="721"/>
      <c r="NLF60" s="721"/>
      <c r="NLO60" s="721"/>
      <c r="NLP60" s="721"/>
      <c r="NLY60" s="721"/>
      <c r="NLZ60" s="721"/>
      <c r="NMI60" s="721"/>
      <c r="NMJ60" s="721"/>
      <c r="NMS60" s="721"/>
      <c r="NMT60" s="721"/>
      <c r="NNC60" s="721"/>
      <c r="NND60" s="721"/>
      <c r="NNM60" s="721"/>
      <c r="NNN60" s="721"/>
      <c r="NNW60" s="721"/>
      <c r="NNX60" s="721"/>
      <c r="NOG60" s="721"/>
      <c r="NOH60" s="721"/>
      <c r="NOQ60" s="721"/>
      <c r="NOR60" s="721"/>
      <c r="NPA60" s="721"/>
      <c r="NPB60" s="721"/>
      <c r="NPK60" s="721"/>
      <c r="NPL60" s="721"/>
      <c r="NPU60" s="721"/>
      <c r="NPV60" s="721"/>
      <c r="NQE60" s="721"/>
      <c r="NQF60" s="721"/>
      <c r="NQO60" s="721"/>
      <c r="NQP60" s="721"/>
      <c r="NQY60" s="721"/>
      <c r="NQZ60" s="721"/>
      <c r="NRI60" s="721"/>
      <c r="NRJ60" s="721"/>
      <c r="NRS60" s="721"/>
      <c r="NRT60" s="721"/>
      <c r="NSC60" s="721"/>
      <c r="NSD60" s="721"/>
      <c r="NSM60" s="721"/>
      <c r="NSN60" s="721"/>
      <c r="NSW60" s="721"/>
      <c r="NSX60" s="721"/>
      <c r="NTG60" s="721"/>
      <c r="NTH60" s="721"/>
      <c r="NTQ60" s="721"/>
      <c r="NTR60" s="721"/>
      <c r="NUA60" s="721"/>
      <c r="NUB60" s="721"/>
      <c r="NUK60" s="721"/>
      <c r="NUL60" s="721"/>
      <c r="NUU60" s="721"/>
      <c r="NUV60" s="721"/>
      <c r="NVE60" s="721"/>
      <c r="NVF60" s="721"/>
      <c r="NVO60" s="721"/>
      <c r="NVP60" s="721"/>
      <c r="NVY60" s="721"/>
      <c r="NVZ60" s="721"/>
      <c r="NWI60" s="721"/>
      <c r="NWJ60" s="721"/>
      <c r="NWS60" s="721"/>
      <c r="NWT60" s="721"/>
      <c r="NXC60" s="721"/>
      <c r="NXD60" s="721"/>
      <c r="NXM60" s="721"/>
      <c r="NXN60" s="721"/>
      <c r="NXW60" s="721"/>
      <c r="NXX60" s="721"/>
      <c r="NYG60" s="721"/>
      <c r="NYH60" s="721"/>
      <c r="NYQ60" s="721"/>
      <c r="NYR60" s="721"/>
      <c r="NZA60" s="721"/>
      <c r="NZB60" s="721"/>
      <c r="NZK60" s="721"/>
      <c r="NZL60" s="721"/>
      <c r="NZU60" s="721"/>
      <c r="NZV60" s="721"/>
      <c r="OAE60" s="721"/>
      <c r="OAF60" s="721"/>
      <c r="OAO60" s="721"/>
      <c r="OAP60" s="721"/>
      <c r="OAY60" s="721"/>
      <c r="OAZ60" s="721"/>
      <c r="OBI60" s="721"/>
      <c r="OBJ60" s="721"/>
      <c r="OBS60" s="721"/>
      <c r="OBT60" s="721"/>
      <c r="OCC60" s="721"/>
      <c r="OCD60" s="721"/>
      <c r="OCM60" s="721"/>
      <c r="OCN60" s="721"/>
      <c r="OCW60" s="721"/>
      <c r="OCX60" s="721"/>
      <c r="ODG60" s="721"/>
      <c r="ODH60" s="721"/>
      <c r="ODQ60" s="721"/>
      <c r="ODR60" s="721"/>
      <c r="OEA60" s="721"/>
      <c r="OEB60" s="721"/>
      <c r="OEK60" s="721"/>
      <c r="OEL60" s="721"/>
      <c r="OEU60" s="721"/>
      <c r="OEV60" s="721"/>
      <c r="OFE60" s="721"/>
      <c r="OFF60" s="721"/>
      <c r="OFO60" s="721"/>
      <c r="OFP60" s="721"/>
      <c r="OFY60" s="721"/>
      <c r="OFZ60" s="721"/>
      <c r="OGI60" s="721"/>
      <c r="OGJ60" s="721"/>
      <c r="OGS60" s="721"/>
      <c r="OGT60" s="721"/>
      <c r="OHC60" s="721"/>
      <c r="OHD60" s="721"/>
      <c r="OHM60" s="721"/>
      <c r="OHN60" s="721"/>
      <c r="OHW60" s="721"/>
      <c r="OHX60" s="721"/>
      <c r="OIG60" s="721"/>
      <c r="OIH60" s="721"/>
      <c r="OIQ60" s="721"/>
      <c r="OIR60" s="721"/>
      <c r="OJA60" s="721"/>
      <c r="OJB60" s="721"/>
      <c r="OJK60" s="721"/>
      <c r="OJL60" s="721"/>
      <c r="OJU60" s="721"/>
      <c r="OJV60" s="721"/>
      <c r="OKE60" s="721"/>
      <c r="OKF60" s="721"/>
      <c r="OKO60" s="721"/>
      <c r="OKP60" s="721"/>
      <c r="OKY60" s="721"/>
      <c r="OKZ60" s="721"/>
      <c r="OLI60" s="721"/>
      <c r="OLJ60" s="721"/>
      <c r="OLS60" s="721"/>
      <c r="OLT60" s="721"/>
      <c r="OMC60" s="721"/>
      <c r="OMD60" s="721"/>
      <c r="OMM60" s="721"/>
      <c r="OMN60" s="721"/>
      <c r="OMW60" s="721"/>
      <c r="OMX60" s="721"/>
      <c r="ONG60" s="721"/>
      <c r="ONH60" s="721"/>
      <c r="ONQ60" s="721"/>
      <c r="ONR60" s="721"/>
      <c r="OOA60" s="721"/>
      <c r="OOB60" s="721"/>
      <c r="OOK60" s="721"/>
      <c r="OOL60" s="721"/>
      <c r="OOU60" s="721"/>
      <c r="OOV60" s="721"/>
      <c r="OPE60" s="721"/>
      <c r="OPF60" s="721"/>
      <c r="OPO60" s="721"/>
      <c r="OPP60" s="721"/>
      <c r="OPY60" s="721"/>
      <c r="OPZ60" s="721"/>
      <c r="OQI60" s="721"/>
      <c r="OQJ60" s="721"/>
      <c r="OQS60" s="721"/>
      <c r="OQT60" s="721"/>
      <c r="ORC60" s="721"/>
      <c r="ORD60" s="721"/>
      <c r="ORM60" s="721"/>
      <c r="ORN60" s="721"/>
      <c r="ORW60" s="721"/>
      <c r="ORX60" s="721"/>
      <c r="OSG60" s="721"/>
      <c r="OSH60" s="721"/>
      <c r="OSQ60" s="721"/>
      <c r="OSR60" s="721"/>
      <c r="OTA60" s="721"/>
      <c r="OTB60" s="721"/>
      <c r="OTK60" s="721"/>
      <c r="OTL60" s="721"/>
      <c r="OTU60" s="721"/>
      <c r="OTV60" s="721"/>
      <c r="OUE60" s="721"/>
      <c r="OUF60" s="721"/>
      <c r="OUO60" s="721"/>
      <c r="OUP60" s="721"/>
      <c r="OUY60" s="721"/>
      <c r="OUZ60" s="721"/>
      <c r="OVI60" s="721"/>
      <c r="OVJ60" s="721"/>
      <c r="OVS60" s="721"/>
      <c r="OVT60" s="721"/>
      <c r="OWC60" s="721"/>
      <c r="OWD60" s="721"/>
      <c r="OWM60" s="721"/>
      <c r="OWN60" s="721"/>
      <c r="OWW60" s="721"/>
      <c r="OWX60" s="721"/>
      <c r="OXG60" s="721"/>
      <c r="OXH60" s="721"/>
      <c r="OXQ60" s="721"/>
      <c r="OXR60" s="721"/>
      <c r="OYA60" s="721"/>
      <c r="OYB60" s="721"/>
      <c r="OYK60" s="721"/>
      <c r="OYL60" s="721"/>
      <c r="OYU60" s="721"/>
      <c r="OYV60" s="721"/>
      <c r="OZE60" s="721"/>
      <c r="OZF60" s="721"/>
      <c r="OZO60" s="721"/>
      <c r="OZP60" s="721"/>
      <c r="OZY60" s="721"/>
      <c r="OZZ60" s="721"/>
      <c r="PAI60" s="721"/>
      <c r="PAJ60" s="721"/>
      <c r="PAS60" s="721"/>
      <c r="PAT60" s="721"/>
      <c r="PBC60" s="721"/>
      <c r="PBD60" s="721"/>
      <c r="PBM60" s="721"/>
      <c r="PBN60" s="721"/>
      <c r="PBW60" s="721"/>
      <c r="PBX60" s="721"/>
      <c r="PCG60" s="721"/>
      <c r="PCH60" s="721"/>
      <c r="PCQ60" s="721"/>
      <c r="PCR60" s="721"/>
      <c r="PDA60" s="721"/>
      <c r="PDB60" s="721"/>
      <c r="PDK60" s="721"/>
      <c r="PDL60" s="721"/>
      <c r="PDU60" s="721"/>
      <c r="PDV60" s="721"/>
      <c r="PEE60" s="721"/>
      <c r="PEF60" s="721"/>
      <c r="PEO60" s="721"/>
      <c r="PEP60" s="721"/>
      <c r="PEY60" s="721"/>
      <c r="PEZ60" s="721"/>
      <c r="PFI60" s="721"/>
      <c r="PFJ60" s="721"/>
      <c r="PFS60" s="721"/>
      <c r="PFT60" s="721"/>
      <c r="PGC60" s="721"/>
      <c r="PGD60" s="721"/>
      <c r="PGM60" s="721"/>
      <c r="PGN60" s="721"/>
      <c r="PGW60" s="721"/>
      <c r="PGX60" s="721"/>
      <c r="PHG60" s="721"/>
      <c r="PHH60" s="721"/>
      <c r="PHQ60" s="721"/>
      <c r="PHR60" s="721"/>
      <c r="PIA60" s="721"/>
      <c r="PIB60" s="721"/>
      <c r="PIK60" s="721"/>
      <c r="PIL60" s="721"/>
      <c r="PIU60" s="721"/>
      <c r="PIV60" s="721"/>
      <c r="PJE60" s="721"/>
      <c r="PJF60" s="721"/>
      <c r="PJO60" s="721"/>
      <c r="PJP60" s="721"/>
      <c r="PJY60" s="721"/>
      <c r="PJZ60" s="721"/>
      <c r="PKI60" s="721"/>
      <c r="PKJ60" s="721"/>
      <c r="PKS60" s="721"/>
      <c r="PKT60" s="721"/>
      <c r="PLC60" s="721"/>
      <c r="PLD60" s="721"/>
      <c r="PLM60" s="721"/>
      <c r="PLN60" s="721"/>
      <c r="PLW60" s="721"/>
      <c r="PLX60" s="721"/>
      <c r="PMG60" s="721"/>
      <c r="PMH60" s="721"/>
      <c r="PMQ60" s="721"/>
      <c r="PMR60" s="721"/>
      <c r="PNA60" s="721"/>
      <c r="PNB60" s="721"/>
      <c r="PNK60" s="721"/>
      <c r="PNL60" s="721"/>
      <c r="PNU60" s="721"/>
      <c r="PNV60" s="721"/>
      <c r="POE60" s="721"/>
      <c r="POF60" s="721"/>
      <c r="POO60" s="721"/>
      <c r="POP60" s="721"/>
      <c r="POY60" s="721"/>
      <c r="POZ60" s="721"/>
      <c r="PPI60" s="721"/>
      <c r="PPJ60" s="721"/>
      <c r="PPS60" s="721"/>
      <c r="PPT60" s="721"/>
      <c r="PQC60" s="721"/>
      <c r="PQD60" s="721"/>
      <c r="PQM60" s="721"/>
      <c r="PQN60" s="721"/>
      <c r="PQW60" s="721"/>
      <c r="PQX60" s="721"/>
      <c r="PRG60" s="721"/>
      <c r="PRH60" s="721"/>
      <c r="PRQ60" s="721"/>
      <c r="PRR60" s="721"/>
      <c r="PSA60" s="721"/>
      <c r="PSB60" s="721"/>
      <c r="PSK60" s="721"/>
      <c r="PSL60" s="721"/>
      <c r="PSU60" s="721"/>
      <c r="PSV60" s="721"/>
      <c r="PTE60" s="721"/>
      <c r="PTF60" s="721"/>
      <c r="PTO60" s="721"/>
      <c r="PTP60" s="721"/>
      <c r="PTY60" s="721"/>
      <c r="PTZ60" s="721"/>
      <c r="PUI60" s="721"/>
      <c r="PUJ60" s="721"/>
      <c r="PUS60" s="721"/>
      <c r="PUT60" s="721"/>
      <c r="PVC60" s="721"/>
      <c r="PVD60" s="721"/>
      <c r="PVM60" s="721"/>
      <c r="PVN60" s="721"/>
      <c r="PVW60" s="721"/>
      <c r="PVX60" s="721"/>
      <c r="PWG60" s="721"/>
      <c r="PWH60" s="721"/>
      <c r="PWQ60" s="721"/>
      <c r="PWR60" s="721"/>
      <c r="PXA60" s="721"/>
      <c r="PXB60" s="721"/>
      <c r="PXK60" s="721"/>
      <c r="PXL60" s="721"/>
      <c r="PXU60" s="721"/>
      <c r="PXV60" s="721"/>
      <c r="PYE60" s="721"/>
      <c r="PYF60" s="721"/>
      <c r="PYO60" s="721"/>
      <c r="PYP60" s="721"/>
      <c r="PYY60" s="721"/>
      <c r="PYZ60" s="721"/>
      <c r="PZI60" s="721"/>
      <c r="PZJ60" s="721"/>
      <c r="PZS60" s="721"/>
      <c r="PZT60" s="721"/>
      <c r="QAC60" s="721"/>
      <c r="QAD60" s="721"/>
      <c r="QAM60" s="721"/>
      <c r="QAN60" s="721"/>
      <c r="QAW60" s="721"/>
      <c r="QAX60" s="721"/>
      <c r="QBG60" s="721"/>
      <c r="QBH60" s="721"/>
      <c r="QBQ60" s="721"/>
      <c r="QBR60" s="721"/>
      <c r="QCA60" s="721"/>
      <c r="QCB60" s="721"/>
      <c r="QCK60" s="721"/>
      <c r="QCL60" s="721"/>
      <c r="QCU60" s="721"/>
      <c r="QCV60" s="721"/>
      <c r="QDE60" s="721"/>
      <c r="QDF60" s="721"/>
      <c r="QDO60" s="721"/>
      <c r="QDP60" s="721"/>
      <c r="QDY60" s="721"/>
      <c r="QDZ60" s="721"/>
      <c r="QEI60" s="721"/>
      <c r="QEJ60" s="721"/>
      <c r="QES60" s="721"/>
      <c r="QET60" s="721"/>
      <c r="QFC60" s="721"/>
      <c r="QFD60" s="721"/>
      <c r="QFM60" s="721"/>
      <c r="QFN60" s="721"/>
      <c r="QFW60" s="721"/>
      <c r="QFX60" s="721"/>
      <c r="QGG60" s="721"/>
      <c r="QGH60" s="721"/>
      <c r="QGQ60" s="721"/>
      <c r="QGR60" s="721"/>
      <c r="QHA60" s="721"/>
      <c r="QHB60" s="721"/>
      <c r="QHK60" s="721"/>
      <c r="QHL60" s="721"/>
      <c r="QHU60" s="721"/>
      <c r="QHV60" s="721"/>
      <c r="QIE60" s="721"/>
      <c r="QIF60" s="721"/>
      <c r="QIO60" s="721"/>
      <c r="QIP60" s="721"/>
      <c r="QIY60" s="721"/>
      <c r="QIZ60" s="721"/>
      <c r="QJI60" s="721"/>
      <c r="QJJ60" s="721"/>
      <c r="QJS60" s="721"/>
      <c r="QJT60" s="721"/>
      <c r="QKC60" s="721"/>
      <c r="QKD60" s="721"/>
      <c r="QKM60" s="721"/>
      <c r="QKN60" s="721"/>
      <c r="QKW60" s="721"/>
      <c r="QKX60" s="721"/>
      <c r="QLG60" s="721"/>
      <c r="QLH60" s="721"/>
      <c r="QLQ60" s="721"/>
      <c r="QLR60" s="721"/>
      <c r="QMA60" s="721"/>
      <c r="QMB60" s="721"/>
      <c r="QMK60" s="721"/>
      <c r="QML60" s="721"/>
      <c r="QMU60" s="721"/>
      <c r="QMV60" s="721"/>
      <c r="QNE60" s="721"/>
      <c r="QNF60" s="721"/>
      <c r="QNO60" s="721"/>
      <c r="QNP60" s="721"/>
      <c r="QNY60" s="721"/>
      <c r="QNZ60" s="721"/>
      <c r="QOI60" s="721"/>
      <c r="QOJ60" s="721"/>
      <c r="QOS60" s="721"/>
      <c r="QOT60" s="721"/>
      <c r="QPC60" s="721"/>
      <c r="QPD60" s="721"/>
      <c r="QPM60" s="721"/>
      <c r="QPN60" s="721"/>
      <c r="QPW60" s="721"/>
      <c r="QPX60" s="721"/>
      <c r="QQG60" s="721"/>
      <c r="QQH60" s="721"/>
      <c r="QQQ60" s="721"/>
      <c r="QQR60" s="721"/>
      <c r="QRA60" s="721"/>
      <c r="QRB60" s="721"/>
      <c r="QRK60" s="721"/>
      <c r="QRL60" s="721"/>
      <c r="QRU60" s="721"/>
      <c r="QRV60" s="721"/>
      <c r="QSE60" s="721"/>
      <c r="QSF60" s="721"/>
      <c r="QSO60" s="721"/>
      <c r="QSP60" s="721"/>
      <c r="QSY60" s="721"/>
      <c r="QSZ60" s="721"/>
      <c r="QTI60" s="721"/>
      <c r="QTJ60" s="721"/>
      <c r="QTS60" s="721"/>
      <c r="QTT60" s="721"/>
      <c r="QUC60" s="721"/>
      <c r="QUD60" s="721"/>
      <c r="QUM60" s="721"/>
      <c r="QUN60" s="721"/>
      <c r="QUW60" s="721"/>
      <c r="QUX60" s="721"/>
      <c r="QVG60" s="721"/>
      <c r="QVH60" s="721"/>
      <c r="QVQ60" s="721"/>
      <c r="QVR60" s="721"/>
      <c r="QWA60" s="721"/>
      <c r="QWB60" s="721"/>
      <c r="QWK60" s="721"/>
      <c r="QWL60" s="721"/>
      <c r="QWU60" s="721"/>
      <c r="QWV60" s="721"/>
      <c r="QXE60" s="721"/>
      <c r="QXF60" s="721"/>
      <c r="QXO60" s="721"/>
      <c r="QXP60" s="721"/>
      <c r="QXY60" s="721"/>
      <c r="QXZ60" s="721"/>
      <c r="QYI60" s="721"/>
      <c r="QYJ60" s="721"/>
      <c r="QYS60" s="721"/>
      <c r="QYT60" s="721"/>
      <c r="QZC60" s="721"/>
      <c r="QZD60" s="721"/>
      <c r="QZM60" s="721"/>
      <c r="QZN60" s="721"/>
      <c r="QZW60" s="721"/>
      <c r="QZX60" s="721"/>
      <c r="RAG60" s="721"/>
      <c r="RAH60" s="721"/>
      <c r="RAQ60" s="721"/>
      <c r="RAR60" s="721"/>
      <c r="RBA60" s="721"/>
      <c r="RBB60" s="721"/>
      <c r="RBK60" s="721"/>
      <c r="RBL60" s="721"/>
      <c r="RBU60" s="721"/>
      <c r="RBV60" s="721"/>
      <c r="RCE60" s="721"/>
      <c r="RCF60" s="721"/>
      <c r="RCO60" s="721"/>
      <c r="RCP60" s="721"/>
      <c r="RCY60" s="721"/>
      <c r="RCZ60" s="721"/>
      <c r="RDI60" s="721"/>
      <c r="RDJ60" s="721"/>
      <c r="RDS60" s="721"/>
      <c r="RDT60" s="721"/>
      <c r="REC60" s="721"/>
      <c r="RED60" s="721"/>
      <c r="REM60" s="721"/>
      <c r="REN60" s="721"/>
      <c r="REW60" s="721"/>
      <c r="REX60" s="721"/>
      <c r="RFG60" s="721"/>
      <c r="RFH60" s="721"/>
      <c r="RFQ60" s="721"/>
      <c r="RFR60" s="721"/>
      <c r="RGA60" s="721"/>
      <c r="RGB60" s="721"/>
      <c r="RGK60" s="721"/>
      <c r="RGL60" s="721"/>
      <c r="RGU60" s="721"/>
      <c r="RGV60" s="721"/>
      <c r="RHE60" s="721"/>
      <c r="RHF60" s="721"/>
      <c r="RHO60" s="721"/>
      <c r="RHP60" s="721"/>
      <c r="RHY60" s="721"/>
      <c r="RHZ60" s="721"/>
      <c r="RII60" s="721"/>
      <c r="RIJ60" s="721"/>
      <c r="RIS60" s="721"/>
      <c r="RIT60" s="721"/>
      <c r="RJC60" s="721"/>
      <c r="RJD60" s="721"/>
      <c r="RJM60" s="721"/>
      <c r="RJN60" s="721"/>
      <c r="RJW60" s="721"/>
      <c r="RJX60" s="721"/>
      <c r="RKG60" s="721"/>
      <c r="RKH60" s="721"/>
      <c r="RKQ60" s="721"/>
      <c r="RKR60" s="721"/>
      <c r="RLA60" s="721"/>
      <c r="RLB60" s="721"/>
      <c r="RLK60" s="721"/>
      <c r="RLL60" s="721"/>
      <c r="RLU60" s="721"/>
      <c r="RLV60" s="721"/>
      <c r="RME60" s="721"/>
      <c r="RMF60" s="721"/>
      <c r="RMO60" s="721"/>
      <c r="RMP60" s="721"/>
      <c r="RMY60" s="721"/>
      <c r="RMZ60" s="721"/>
      <c r="RNI60" s="721"/>
      <c r="RNJ60" s="721"/>
      <c r="RNS60" s="721"/>
      <c r="RNT60" s="721"/>
      <c r="ROC60" s="721"/>
      <c r="ROD60" s="721"/>
      <c r="ROM60" s="721"/>
      <c r="RON60" s="721"/>
      <c r="ROW60" s="721"/>
      <c r="ROX60" s="721"/>
      <c r="RPG60" s="721"/>
      <c r="RPH60" s="721"/>
      <c r="RPQ60" s="721"/>
      <c r="RPR60" s="721"/>
      <c r="RQA60" s="721"/>
      <c r="RQB60" s="721"/>
      <c r="RQK60" s="721"/>
      <c r="RQL60" s="721"/>
      <c r="RQU60" s="721"/>
      <c r="RQV60" s="721"/>
      <c r="RRE60" s="721"/>
      <c r="RRF60" s="721"/>
      <c r="RRO60" s="721"/>
      <c r="RRP60" s="721"/>
      <c r="RRY60" s="721"/>
      <c r="RRZ60" s="721"/>
      <c r="RSI60" s="721"/>
      <c r="RSJ60" s="721"/>
      <c r="RSS60" s="721"/>
      <c r="RST60" s="721"/>
      <c r="RTC60" s="721"/>
      <c r="RTD60" s="721"/>
      <c r="RTM60" s="721"/>
      <c r="RTN60" s="721"/>
      <c r="RTW60" s="721"/>
      <c r="RTX60" s="721"/>
      <c r="RUG60" s="721"/>
      <c r="RUH60" s="721"/>
      <c r="RUQ60" s="721"/>
      <c r="RUR60" s="721"/>
      <c r="RVA60" s="721"/>
      <c r="RVB60" s="721"/>
      <c r="RVK60" s="721"/>
      <c r="RVL60" s="721"/>
      <c r="RVU60" s="721"/>
      <c r="RVV60" s="721"/>
      <c r="RWE60" s="721"/>
      <c r="RWF60" s="721"/>
      <c r="RWO60" s="721"/>
      <c r="RWP60" s="721"/>
      <c r="RWY60" s="721"/>
      <c r="RWZ60" s="721"/>
      <c r="RXI60" s="721"/>
      <c r="RXJ60" s="721"/>
      <c r="RXS60" s="721"/>
      <c r="RXT60" s="721"/>
      <c r="RYC60" s="721"/>
      <c r="RYD60" s="721"/>
      <c r="RYM60" s="721"/>
      <c r="RYN60" s="721"/>
      <c r="RYW60" s="721"/>
      <c r="RYX60" s="721"/>
      <c r="RZG60" s="721"/>
      <c r="RZH60" s="721"/>
      <c r="RZQ60" s="721"/>
      <c r="RZR60" s="721"/>
      <c r="SAA60" s="721"/>
      <c r="SAB60" s="721"/>
      <c r="SAK60" s="721"/>
      <c r="SAL60" s="721"/>
      <c r="SAU60" s="721"/>
      <c r="SAV60" s="721"/>
      <c r="SBE60" s="721"/>
      <c r="SBF60" s="721"/>
      <c r="SBO60" s="721"/>
      <c r="SBP60" s="721"/>
      <c r="SBY60" s="721"/>
      <c r="SBZ60" s="721"/>
      <c r="SCI60" s="721"/>
      <c r="SCJ60" s="721"/>
      <c r="SCS60" s="721"/>
      <c r="SCT60" s="721"/>
      <c r="SDC60" s="721"/>
      <c r="SDD60" s="721"/>
      <c r="SDM60" s="721"/>
      <c r="SDN60" s="721"/>
      <c r="SDW60" s="721"/>
      <c r="SDX60" s="721"/>
      <c r="SEG60" s="721"/>
      <c r="SEH60" s="721"/>
      <c r="SEQ60" s="721"/>
      <c r="SER60" s="721"/>
      <c r="SFA60" s="721"/>
      <c r="SFB60" s="721"/>
      <c r="SFK60" s="721"/>
      <c r="SFL60" s="721"/>
      <c r="SFU60" s="721"/>
      <c r="SFV60" s="721"/>
      <c r="SGE60" s="721"/>
      <c r="SGF60" s="721"/>
      <c r="SGO60" s="721"/>
      <c r="SGP60" s="721"/>
      <c r="SGY60" s="721"/>
      <c r="SGZ60" s="721"/>
      <c r="SHI60" s="721"/>
      <c r="SHJ60" s="721"/>
      <c r="SHS60" s="721"/>
      <c r="SHT60" s="721"/>
      <c r="SIC60" s="721"/>
      <c r="SID60" s="721"/>
      <c r="SIM60" s="721"/>
      <c r="SIN60" s="721"/>
      <c r="SIW60" s="721"/>
      <c r="SIX60" s="721"/>
      <c r="SJG60" s="721"/>
      <c r="SJH60" s="721"/>
      <c r="SJQ60" s="721"/>
      <c r="SJR60" s="721"/>
      <c r="SKA60" s="721"/>
      <c r="SKB60" s="721"/>
      <c r="SKK60" s="721"/>
      <c r="SKL60" s="721"/>
      <c r="SKU60" s="721"/>
      <c r="SKV60" s="721"/>
      <c r="SLE60" s="721"/>
      <c r="SLF60" s="721"/>
      <c r="SLO60" s="721"/>
      <c r="SLP60" s="721"/>
      <c r="SLY60" s="721"/>
      <c r="SLZ60" s="721"/>
      <c r="SMI60" s="721"/>
      <c r="SMJ60" s="721"/>
      <c r="SMS60" s="721"/>
      <c r="SMT60" s="721"/>
      <c r="SNC60" s="721"/>
      <c r="SND60" s="721"/>
      <c r="SNM60" s="721"/>
      <c r="SNN60" s="721"/>
      <c r="SNW60" s="721"/>
      <c r="SNX60" s="721"/>
      <c r="SOG60" s="721"/>
      <c r="SOH60" s="721"/>
      <c r="SOQ60" s="721"/>
      <c r="SOR60" s="721"/>
      <c r="SPA60" s="721"/>
      <c r="SPB60" s="721"/>
      <c r="SPK60" s="721"/>
      <c r="SPL60" s="721"/>
      <c r="SPU60" s="721"/>
      <c r="SPV60" s="721"/>
      <c r="SQE60" s="721"/>
      <c r="SQF60" s="721"/>
      <c r="SQO60" s="721"/>
      <c r="SQP60" s="721"/>
      <c r="SQY60" s="721"/>
      <c r="SQZ60" s="721"/>
      <c r="SRI60" s="721"/>
      <c r="SRJ60" s="721"/>
      <c r="SRS60" s="721"/>
      <c r="SRT60" s="721"/>
      <c r="SSC60" s="721"/>
      <c r="SSD60" s="721"/>
      <c r="SSM60" s="721"/>
      <c r="SSN60" s="721"/>
      <c r="SSW60" s="721"/>
      <c r="SSX60" s="721"/>
      <c r="STG60" s="721"/>
      <c r="STH60" s="721"/>
      <c r="STQ60" s="721"/>
      <c r="STR60" s="721"/>
      <c r="SUA60" s="721"/>
      <c r="SUB60" s="721"/>
      <c r="SUK60" s="721"/>
      <c r="SUL60" s="721"/>
      <c r="SUU60" s="721"/>
      <c r="SUV60" s="721"/>
      <c r="SVE60" s="721"/>
      <c r="SVF60" s="721"/>
      <c r="SVO60" s="721"/>
      <c r="SVP60" s="721"/>
      <c r="SVY60" s="721"/>
      <c r="SVZ60" s="721"/>
      <c r="SWI60" s="721"/>
      <c r="SWJ60" s="721"/>
      <c r="SWS60" s="721"/>
      <c r="SWT60" s="721"/>
      <c r="SXC60" s="721"/>
      <c r="SXD60" s="721"/>
      <c r="SXM60" s="721"/>
      <c r="SXN60" s="721"/>
      <c r="SXW60" s="721"/>
      <c r="SXX60" s="721"/>
      <c r="SYG60" s="721"/>
      <c r="SYH60" s="721"/>
      <c r="SYQ60" s="721"/>
      <c r="SYR60" s="721"/>
      <c r="SZA60" s="721"/>
      <c r="SZB60" s="721"/>
      <c r="SZK60" s="721"/>
      <c r="SZL60" s="721"/>
      <c r="SZU60" s="721"/>
      <c r="SZV60" s="721"/>
      <c r="TAE60" s="721"/>
      <c r="TAF60" s="721"/>
      <c r="TAO60" s="721"/>
      <c r="TAP60" s="721"/>
      <c r="TAY60" s="721"/>
      <c r="TAZ60" s="721"/>
      <c r="TBI60" s="721"/>
      <c r="TBJ60" s="721"/>
      <c r="TBS60" s="721"/>
      <c r="TBT60" s="721"/>
      <c r="TCC60" s="721"/>
      <c r="TCD60" s="721"/>
      <c r="TCM60" s="721"/>
      <c r="TCN60" s="721"/>
      <c r="TCW60" s="721"/>
      <c r="TCX60" s="721"/>
      <c r="TDG60" s="721"/>
      <c r="TDH60" s="721"/>
      <c r="TDQ60" s="721"/>
      <c r="TDR60" s="721"/>
      <c r="TEA60" s="721"/>
      <c r="TEB60" s="721"/>
      <c r="TEK60" s="721"/>
      <c r="TEL60" s="721"/>
      <c r="TEU60" s="721"/>
      <c r="TEV60" s="721"/>
      <c r="TFE60" s="721"/>
      <c r="TFF60" s="721"/>
      <c r="TFO60" s="721"/>
      <c r="TFP60" s="721"/>
      <c r="TFY60" s="721"/>
      <c r="TFZ60" s="721"/>
      <c r="TGI60" s="721"/>
      <c r="TGJ60" s="721"/>
      <c r="TGS60" s="721"/>
      <c r="TGT60" s="721"/>
      <c r="THC60" s="721"/>
      <c r="THD60" s="721"/>
      <c r="THM60" s="721"/>
      <c r="THN60" s="721"/>
      <c r="THW60" s="721"/>
      <c r="THX60" s="721"/>
      <c r="TIG60" s="721"/>
      <c r="TIH60" s="721"/>
      <c r="TIQ60" s="721"/>
      <c r="TIR60" s="721"/>
      <c r="TJA60" s="721"/>
      <c r="TJB60" s="721"/>
      <c r="TJK60" s="721"/>
      <c r="TJL60" s="721"/>
      <c r="TJU60" s="721"/>
      <c r="TJV60" s="721"/>
      <c r="TKE60" s="721"/>
      <c r="TKF60" s="721"/>
      <c r="TKO60" s="721"/>
      <c r="TKP60" s="721"/>
      <c r="TKY60" s="721"/>
      <c r="TKZ60" s="721"/>
      <c r="TLI60" s="721"/>
      <c r="TLJ60" s="721"/>
      <c r="TLS60" s="721"/>
      <c r="TLT60" s="721"/>
      <c r="TMC60" s="721"/>
      <c r="TMD60" s="721"/>
      <c r="TMM60" s="721"/>
      <c r="TMN60" s="721"/>
      <c r="TMW60" s="721"/>
      <c r="TMX60" s="721"/>
      <c r="TNG60" s="721"/>
      <c r="TNH60" s="721"/>
      <c r="TNQ60" s="721"/>
      <c r="TNR60" s="721"/>
      <c r="TOA60" s="721"/>
      <c r="TOB60" s="721"/>
      <c r="TOK60" s="721"/>
      <c r="TOL60" s="721"/>
      <c r="TOU60" s="721"/>
      <c r="TOV60" s="721"/>
      <c r="TPE60" s="721"/>
      <c r="TPF60" s="721"/>
      <c r="TPO60" s="721"/>
      <c r="TPP60" s="721"/>
      <c r="TPY60" s="721"/>
      <c r="TPZ60" s="721"/>
      <c r="TQI60" s="721"/>
      <c r="TQJ60" s="721"/>
      <c r="TQS60" s="721"/>
      <c r="TQT60" s="721"/>
      <c r="TRC60" s="721"/>
      <c r="TRD60" s="721"/>
      <c r="TRM60" s="721"/>
      <c r="TRN60" s="721"/>
      <c r="TRW60" s="721"/>
      <c r="TRX60" s="721"/>
      <c r="TSG60" s="721"/>
      <c r="TSH60" s="721"/>
      <c r="TSQ60" s="721"/>
      <c r="TSR60" s="721"/>
      <c r="TTA60" s="721"/>
      <c r="TTB60" s="721"/>
      <c r="TTK60" s="721"/>
      <c r="TTL60" s="721"/>
      <c r="TTU60" s="721"/>
      <c r="TTV60" s="721"/>
      <c r="TUE60" s="721"/>
      <c r="TUF60" s="721"/>
      <c r="TUO60" s="721"/>
      <c r="TUP60" s="721"/>
      <c r="TUY60" s="721"/>
      <c r="TUZ60" s="721"/>
      <c r="TVI60" s="721"/>
      <c r="TVJ60" s="721"/>
      <c r="TVS60" s="721"/>
      <c r="TVT60" s="721"/>
      <c r="TWC60" s="721"/>
      <c r="TWD60" s="721"/>
      <c r="TWM60" s="721"/>
      <c r="TWN60" s="721"/>
      <c r="TWW60" s="721"/>
      <c r="TWX60" s="721"/>
      <c r="TXG60" s="721"/>
      <c r="TXH60" s="721"/>
      <c r="TXQ60" s="721"/>
      <c r="TXR60" s="721"/>
      <c r="TYA60" s="721"/>
      <c r="TYB60" s="721"/>
      <c r="TYK60" s="721"/>
      <c r="TYL60" s="721"/>
      <c r="TYU60" s="721"/>
      <c r="TYV60" s="721"/>
      <c r="TZE60" s="721"/>
      <c r="TZF60" s="721"/>
      <c r="TZO60" s="721"/>
      <c r="TZP60" s="721"/>
      <c r="TZY60" s="721"/>
      <c r="TZZ60" s="721"/>
      <c r="UAI60" s="721"/>
      <c r="UAJ60" s="721"/>
      <c r="UAS60" s="721"/>
      <c r="UAT60" s="721"/>
      <c r="UBC60" s="721"/>
      <c r="UBD60" s="721"/>
      <c r="UBM60" s="721"/>
      <c r="UBN60" s="721"/>
      <c r="UBW60" s="721"/>
      <c r="UBX60" s="721"/>
      <c r="UCG60" s="721"/>
      <c r="UCH60" s="721"/>
      <c r="UCQ60" s="721"/>
      <c r="UCR60" s="721"/>
      <c r="UDA60" s="721"/>
      <c r="UDB60" s="721"/>
      <c r="UDK60" s="721"/>
      <c r="UDL60" s="721"/>
      <c r="UDU60" s="721"/>
      <c r="UDV60" s="721"/>
      <c r="UEE60" s="721"/>
      <c r="UEF60" s="721"/>
      <c r="UEO60" s="721"/>
      <c r="UEP60" s="721"/>
      <c r="UEY60" s="721"/>
      <c r="UEZ60" s="721"/>
      <c r="UFI60" s="721"/>
      <c r="UFJ60" s="721"/>
      <c r="UFS60" s="721"/>
      <c r="UFT60" s="721"/>
      <c r="UGC60" s="721"/>
      <c r="UGD60" s="721"/>
      <c r="UGM60" s="721"/>
      <c r="UGN60" s="721"/>
      <c r="UGW60" s="721"/>
      <c r="UGX60" s="721"/>
      <c r="UHG60" s="721"/>
      <c r="UHH60" s="721"/>
      <c r="UHQ60" s="721"/>
      <c r="UHR60" s="721"/>
      <c r="UIA60" s="721"/>
      <c r="UIB60" s="721"/>
      <c r="UIK60" s="721"/>
      <c r="UIL60" s="721"/>
      <c r="UIU60" s="721"/>
      <c r="UIV60" s="721"/>
      <c r="UJE60" s="721"/>
      <c r="UJF60" s="721"/>
      <c r="UJO60" s="721"/>
      <c r="UJP60" s="721"/>
      <c r="UJY60" s="721"/>
      <c r="UJZ60" s="721"/>
      <c r="UKI60" s="721"/>
      <c r="UKJ60" s="721"/>
      <c r="UKS60" s="721"/>
      <c r="UKT60" s="721"/>
      <c r="ULC60" s="721"/>
      <c r="ULD60" s="721"/>
      <c r="ULM60" s="721"/>
      <c r="ULN60" s="721"/>
      <c r="ULW60" s="721"/>
      <c r="ULX60" s="721"/>
      <c r="UMG60" s="721"/>
      <c r="UMH60" s="721"/>
      <c r="UMQ60" s="721"/>
      <c r="UMR60" s="721"/>
      <c r="UNA60" s="721"/>
      <c r="UNB60" s="721"/>
      <c r="UNK60" s="721"/>
      <c r="UNL60" s="721"/>
      <c r="UNU60" s="721"/>
      <c r="UNV60" s="721"/>
      <c r="UOE60" s="721"/>
      <c r="UOF60" s="721"/>
      <c r="UOO60" s="721"/>
      <c r="UOP60" s="721"/>
      <c r="UOY60" s="721"/>
      <c r="UOZ60" s="721"/>
      <c r="UPI60" s="721"/>
      <c r="UPJ60" s="721"/>
      <c r="UPS60" s="721"/>
      <c r="UPT60" s="721"/>
      <c r="UQC60" s="721"/>
      <c r="UQD60" s="721"/>
      <c r="UQM60" s="721"/>
      <c r="UQN60" s="721"/>
      <c r="UQW60" s="721"/>
      <c r="UQX60" s="721"/>
      <c r="URG60" s="721"/>
      <c r="URH60" s="721"/>
      <c r="URQ60" s="721"/>
      <c r="URR60" s="721"/>
      <c r="USA60" s="721"/>
      <c r="USB60" s="721"/>
      <c r="USK60" s="721"/>
      <c r="USL60" s="721"/>
      <c r="USU60" s="721"/>
      <c r="USV60" s="721"/>
      <c r="UTE60" s="721"/>
      <c r="UTF60" s="721"/>
      <c r="UTO60" s="721"/>
      <c r="UTP60" s="721"/>
      <c r="UTY60" s="721"/>
      <c r="UTZ60" s="721"/>
      <c r="UUI60" s="721"/>
      <c r="UUJ60" s="721"/>
      <c r="UUS60" s="721"/>
      <c r="UUT60" s="721"/>
      <c r="UVC60" s="721"/>
      <c r="UVD60" s="721"/>
      <c r="UVM60" s="721"/>
      <c r="UVN60" s="721"/>
      <c r="UVW60" s="721"/>
      <c r="UVX60" s="721"/>
      <c r="UWG60" s="721"/>
      <c r="UWH60" s="721"/>
      <c r="UWQ60" s="721"/>
      <c r="UWR60" s="721"/>
      <c r="UXA60" s="721"/>
      <c r="UXB60" s="721"/>
      <c r="UXK60" s="721"/>
      <c r="UXL60" s="721"/>
      <c r="UXU60" s="721"/>
      <c r="UXV60" s="721"/>
      <c r="UYE60" s="721"/>
      <c r="UYF60" s="721"/>
      <c r="UYO60" s="721"/>
      <c r="UYP60" s="721"/>
      <c r="UYY60" s="721"/>
      <c r="UYZ60" s="721"/>
      <c r="UZI60" s="721"/>
      <c r="UZJ60" s="721"/>
      <c r="UZS60" s="721"/>
      <c r="UZT60" s="721"/>
      <c r="VAC60" s="721"/>
      <c r="VAD60" s="721"/>
      <c r="VAM60" s="721"/>
      <c r="VAN60" s="721"/>
      <c r="VAW60" s="721"/>
      <c r="VAX60" s="721"/>
      <c r="VBG60" s="721"/>
      <c r="VBH60" s="721"/>
      <c r="VBQ60" s="721"/>
      <c r="VBR60" s="721"/>
      <c r="VCA60" s="721"/>
      <c r="VCB60" s="721"/>
      <c r="VCK60" s="721"/>
      <c r="VCL60" s="721"/>
      <c r="VCU60" s="721"/>
      <c r="VCV60" s="721"/>
      <c r="VDE60" s="721"/>
      <c r="VDF60" s="721"/>
      <c r="VDO60" s="721"/>
      <c r="VDP60" s="721"/>
      <c r="VDY60" s="721"/>
      <c r="VDZ60" s="721"/>
      <c r="VEI60" s="721"/>
      <c r="VEJ60" s="721"/>
      <c r="VES60" s="721"/>
      <c r="VET60" s="721"/>
      <c r="VFC60" s="721"/>
      <c r="VFD60" s="721"/>
      <c r="VFM60" s="721"/>
      <c r="VFN60" s="721"/>
      <c r="VFW60" s="721"/>
      <c r="VFX60" s="721"/>
      <c r="VGG60" s="721"/>
      <c r="VGH60" s="721"/>
      <c r="VGQ60" s="721"/>
      <c r="VGR60" s="721"/>
      <c r="VHA60" s="721"/>
      <c r="VHB60" s="721"/>
      <c r="VHK60" s="721"/>
      <c r="VHL60" s="721"/>
      <c r="VHU60" s="721"/>
      <c r="VHV60" s="721"/>
      <c r="VIE60" s="721"/>
      <c r="VIF60" s="721"/>
      <c r="VIO60" s="721"/>
      <c r="VIP60" s="721"/>
      <c r="VIY60" s="721"/>
      <c r="VIZ60" s="721"/>
      <c r="VJI60" s="721"/>
      <c r="VJJ60" s="721"/>
      <c r="VJS60" s="721"/>
      <c r="VJT60" s="721"/>
      <c r="VKC60" s="721"/>
      <c r="VKD60" s="721"/>
      <c r="VKM60" s="721"/>
      <c r="VKN60" s="721"/>
      <c r="VKW60" s="721"/>
      <c r="VKX60" s="721"/>
      <c r="VLG60" s="721"/>
      <c r="VLH60" s="721"/>
      <c r="VLQ60" s="721"/>
      <c r="VLR60" s="721"/>
      <c r="VMA60" s="721"/>
      <c r="VMB60" s="721"/>
      <c r="VMK60" s="721"/>
      <c r="VML60" s="721"/>
      <c r="VMU60" s="721"/>
      <c r="VMV60" s="721"/>
      <c r="VNE60" s="721"/>
      <c r="VNF60" s="721"/>
      <c r="VNO60" s="721"/>
      <c r="VNP60" s="721"/>
      <c r="VNY60" s="721"/>
      <c r="VNZ60" s="721"/>
      <c r="VOI60" s="721"/>
      <c r="VOJ60" s="721"/>
      <c r="VOS60" s="721"/>
      <c r="VOT60" s="721"/>
      <c r="VPC60" s="721"/>
      <c r="VPD60" s="721"/>
      <c r="VPM60" s="721"/>
      <c r="VPN60" s="721"/>
      <c r="VPW60" s="721"/>
      <c r="VPX60" s="721"/>
      <c r="VQG60" s="721"/>
      <c r="VQH60" s="721"/>
      <c r="VQQ60" s="721"/>
      <c r="VQR60" s="721"/>
      <c r="VRA60" s="721"/>
      <c r="VRB60" s="721"/>
      <c r="VRK60" s="721"/>
      <c r="VRL60" s="721"/>
      <c r="VRU60" s="721"/>
      <c r="VRV60" s="721"/>
      <c r="VSE60" s="721"/>
      <c r="VSF60" s="721"/>
      <c r="VSO60" s="721"/>
      <c r="VSP60" s="721"/>
      <c r="VSY60" s="721"/>
      <c r="VSZ60" s="721"/>
      <c r="VTI60" s="721"/>
      <c r="VTJ60" s="721"/>
      <c r="VTS60" s="721"/>
      <c r="VTT60" s="721"/>
      <c r="VUC60" s="721"/>
      <c r="VUD60" s="721"/>
      <c r="VUM60" s="721"/>
      <c r="VUN60" s="721"/>
      <c r="VUW60" s="721"/>
      <c r="VUX60" s="721"/>
      <c r="VVG60" s="721"/>
      <c r="VVH60" s="721"/>
      <c r="VVQ60" s="721"/>
      <c r="VVR60" s="721"/>
      <c r="VWA60" s="721"/>
      <c r="VWB60" s="721"/>
      <c r="VWK60" s="721"/>
      <c r="VWL60" s="721"/>
      <c r="VWU60" s="721"/>
      <c r="VWV60" s="721"/>
      <c r="VXE60" s="721"/>
      <c r="VXF60" s="721"/>
      <c r="VXO60" s="721"/>
      <c r="VXP60" s="721"/>
      <c r="VXY60" s="721"/>
      <c r="VXZ60" s="721"/>
      <c r="VYI60" s="721"/>
      <c r="VYJ60" s="721"/>
      <c r="VYS60" s="721"/>
      <c r="VYT60" s="721"/>
      <c r="VZC60" s="721"/>
      <c r="VZD60" s="721"/>
      <c r="VZM60" s="721"/>
      <c r="VZN60" s="721"/>
      <c r="VZW60" s="721"/>
      <c r="VZX60" s="721"/>
      <c r="WAG60" s="721"/>
      <c r="WAH60" s="721"/>
      <c r="WAQ60" s="721"/>
      <c r="WAR60" s="721"/>
      <c r="WBA60" s="721"/>
      <c r="WBB60" s="721"/>
      <c r="WBK60" s="721"/>
      <c r="WBL60" s="721"/>
      <c r="WBU60" s="721"/>
      <c r="WBV60" s="721"/>
      <c r="WCE60" s="721"/>
      <c r="WCF60" s="721"/>
      <c r="WCO60" s="721"/>
      <c r="WCP60" s="721"/>
      <c r="WCY60" s="721"/>
      <c r="WCZ60" s="721"/>
      <c r="WDI60" s="721"/>
      <c r="WDJ60" s="721"/>
      <c r="WDS60" s="721"/>
      <c r="WDT60" s="721"/>
      <c r="WEC60" s="721"/>
      <c r="WED60" s="721"/>
      <c r="WEM60" s="721"/>
      <c r="WEN60" s="721"/>
      <c r="WEW60" s="721"/>
      <c r="WEX60" s="721"/>
      <c r="WFG60" s="721"/>
      <c r="WFH60" s="721"/>
      <c r="WFQ60" s="721"/>
      <c r="WFR60" s="721"/>
      <c r="WGA60" s="721"/>
      <c r="WGB60" s="721"/>
      <c r="WGK60" s="721"/>
      <c r="WGL60" s="721"/>
      <c r="WGU60" s="721"/>
      <c r="WGV60" s="721"/>
      <c r="WHE60" s="721"/>
      <c r="WHF60" s="721"/>
      <c r="WHO60" s="721"/>
      <c r="WHP60" s="721"/>
      <c r="WHY60" s="721"/>
      <c r="WHZ60" s="721"/>
      <c r="WII60" s="721"/>
      <c r="WIJ60" s="721"/>
      <c r="WIS60" s="721"/>
      <c r="WIT60" s="721"/>
      <c r="WJC60" s="721"/>
      <c r="WJD60" s="721"/>
      <c r="WJM60" s="721"/>
      <c r="WJN60" s="721"/>
      <c r="WJW60" s="721"/>
      <c r="WJX60" s="721"/>
      <c r="WKG60" s="721"/>
      <c r="WKH60" s="721"/>
      <c r="WKQ60" s="721"/>
      <c r="WKR60" s="721"/>
      <c r="WLA60" s="721"/>
      <c r="WLB60" s="721"/>
      <c r="WLK60" s="721"/>
      <c r="WLL60" s="721"/>
      <c r="WLU60" s="721"/>
      <c r="WLV60" s="721"/>
      <c r="WME60" s="721"/>
      <c r="WMF60" s="721"/>
      <c r="WMO60" s="721"/>
      <c r="WMP60" s="721"/>
      <c r="WMY60" s="721"/>
      <c r="WMZ60" s="721"/>
      <c r="WNI60" s="721"/>
      <c r="WNJ60" s="721"/>
      <c r="WNS60" s="721"/>
      <c r="WNT60" s="721"/>
      <c r="WOC60" s="721"/>
      <c r="WOD60" s="721"/>
      <c r="WOM60" s="721"/>
      <c r="WON60" s="721"/>
      <c r="WOW60" s="721"/>
      <c r="WOX60" s="721"/>
      <c r="WPG60" s="721"/>
      <c r="WPH60" s="721"/>
      <c r="WPQ60" s="721"/>
      <c r="WPR60" s="721"/>
      <c r="WQA60" s="721"/>
      <c r="WQB60" s="721"/>
      <c r="WQK60" s="721"/>
      <c r="WQL60" s="721"/>
      <c r="WQU60" s="721"/>
      <c r="WQV60" s="721"/>
      <c r="WRE60" s="721"/>
      <c r="WRF60" s="721"/>
      <c r="WRO60" s="721"/>
      <c r="WRP60" s="721"/>
      <c r="WRY60" s="721"/>
      <c r="WRZ60" s="721"/>
      <c r="WSI60" s="721"/>
      <c r="WSJ60" s="721"/>
      <c r="WSS60" s="721"/>
      <c r="WST60" s="721"/>
      <c r="WTC60" s="721"/>
      <c r="WTD60" s="721"/>
      <c r="WTM60" s="721"/>
      <c r="WTN60" s="721"/>
      <c r="WTW60" s="721"/>
      <c r="WTX60" s="721"/>
      <c r="WUG60" s="721"/>
      <c r="WUH60" s="721"/>
      <c r="WUQ60" s="721"/>
      <c r="WUR60" s="721"/>
      <c r="WVA60" s="721"/>
      <c r="WVB60" s="721"/>
      <c r="WVK60" s="721"/>
      <c r="WVL60" s="721"/>
      <c r="WVU60" s="721"/>
      <c r="WVV60" s="721"/>
      <c r="WWE60" s="721"/>
      <c r="WWF60" s="721"/>
      <c r="WWO60" s="721"/>
      <c r="WWP60" s="721"/>
      <c r="WWY60" s="721"/>
      <c r="WWZ60" s="721"/>
      <c r="WXI60" s="721"/>
      <c r="WXJ60" s="721"/>
      <c r="WXS60" s="721"/>
      <c r="WXT60" s="721"/>
      <c r="WYC60" s="721"/>
      <c r="WYD60" s="721"/>
      <c r="WYM60" s="721"/>
      <c r="WYN60" s="721"/>
      <c r="WYW60" s="721"/>
      <c r="WYX60" s="721"/>
      <c r="WZG60" s="721"/>
      <c r="WZH60" s="721"/>
      <c r="WZQ60" s="721"/>
      <c r="WZR60" s="721"/>
      <c r="XAA60" s="721"/>
      <c r="XAB60" s="721"/>
      <c r="XAK60" s="721"/>
      <c r="XAL60" s="721"/>
      <c r="XAU60" s="721"/>
      <c r="XAV60" s="721"/>
      <c r="XBE60" s="721"/>
      <c r="XBF60" s="721"/>
      <c r="XBO60" s="721"/>
      <c r="XBP60" s="721"/>
      <c r="XBY60" s="721"/>
      <c r="XBZ60" s="721"/>
      <c r="XCI60" s="721"/>
      <c r="XCJ60" s="721"/>
      <c r="XCS60" s="721"/>
      <c r="XCT60" s="721"/>
      <c r="XDC60" s="721"/>
      <c r="XDD60" s="721"/>
      <c r="XDM60" s="721"/>
      <c r="XDN60" s="721"/>
      <c r="XDW60" s="721"/>
      <c r="XDX60" s="721"/>
      <c r="XEG60" s="721"/>
      <c r="XEH60" s="721"/>
      <c r="XEQ60" s="721"/>
      <c r="XER60" s="721"/>
      <c r="XFA60" s="721"/>
      <c r="XFB60" s="721"/>
    </row>
    <row r="61" spans="1:1022 1031:2042 2051:3072 3081:4092 4101:5112 5121:6142 6151:7162 7171:8192 8201:9212 9221:10232 10241:11262 11271:12282 12291:13312 13321:14332 14341:15352 15361:16382" s="706" customFormat="1" ht="39.75" customHeight="1" x14ac:dyDescent="0.2">
      <c r="A61" s="1294" t="s">
        <v>4</v>
      </c>
      <c r="B61" s="1279" t="s">
        <v>26</v>
      </c>
      <c r="C61" s="1297" t="s">
        <v>326</v>
      </c>
      <c r="D61" s="1298"/>
      <c r="E61" s="1275" t="s">
        <v>367</v>
      </c>
      <c r="F61" s="1277" t="s">
        <v>368</v>
      </c>
      <c r="G61" s="1279" t="s">
        <v>246</v>
      </c>
      <c r="H61" s="1279"/>
      <c r="I61" s="1280"/>
      <c r="J61" s="821" t="s">
        <v>65</v>
      </c>
    </row>
    <row r="62" spans="1:1022 1031:2042 2051:3072 3081:4092 4101:5112 5121:6142 6151:7162 7171:8192 8201:9212 9221:10232 10241:11262 11271:12282 12291:13312 13321:14332 14341:15352 15361:16382" s="706" customFormat="1" ht="52.5" customHeight="1" thickBot="1" x14ac:dyDescent="0.25">
      <c r="A62" s="1295"/>
      <c r="B62" s="1296"/>
      <c r="C62" s="729" t="s">
        <v>332</v>
      </c>
      <c r="D62" s="729" t="s">
        <v>366</v>
      </c>
      <c r="E62" s="1276"/>
      <c r="F62" s="1278"/>
      <c r="G62" s="730" t="s">
        <v>151</v>
      </c>
      <c r="H62" s="730" t="s">
        <v>417</v>
      </c>
      <c r="I62" s="731" t="s">
        <v>12</v>
      </c>
      <c r="J62" s="822" t="s">
        <v>66</v>
      </c>
    </row>
    <row r="63" spans="1:1022 1031:2042 2051:3072 3081:4092 4101:5112 5121:6142 6151:7162 7171:8192 8201:9212 9221:10232 10241:11262 11271:12282 12291:13312 13321:14332 14341:15352 15361:16382" s="706" customFormat="1" ht="32.1" hidden="1" customHeight="1" x14ac:dyDescent="0.2">
      <c r="A63" s="732">
        <v>1</v>
      </c>
      <c r="B63" s="733" t="e">
        <f>#REF!</f>
        <v>#REF!</v>
      </c>
      <c r="C63" s="734" t="e">
        <f>#REF!</f>
        <v>#REF!</v>
      </c>
      <c r="D63" s="735" t="e">
        <f>#REF!</f>
        <v>#REF!</v>
      </c>
      <c r="E63" s="735">
        <f>'DATOS } '!W82</f>
        <v>0.3</v>
      </c>
      <c r="F63" s="735">
        <f>'DATOS } '!X82</f>
        <v>1</v>
      </c>
      <c r="G63" s="736" t="e">
        <f>#REF!</f>
        <v>#REF!</v>
      </c>
      <c r="H63" s="736" t="e">
        <f>#REF!</f>
        <v>#REF!</v>
      </c>
      <c r="I63" s="737" t="e">
        <f>#REF!</f>
        <v>#REF!</v>
      </c>
      <c r="J63" s="738" t="e">
        <f>IF(ABS(D63)+E63&gt;=((F63)),"NO","SI")</f>
        <v>#REF!</v>
      </c>
    </row>
    <row r="64" spans="1:1022 1031:2042 2051:3072 3081:4092 4101:5112 5121:6142 6151:7162 7171:8192 8201:9212 9221:10232 10241:11262 11271:12282 12291:13312 13321:14332 14341:15352 15361:16382" s="706" customFormat="1" ht="32.1" hidden="1" customHeight="1" x14ac:dyDescent="0.2">
      <c r="A64" s="739">
        <v>2</v>
      </c>
      <c r="B64" s="189" t="e">
        <f>#REF!</f>
        <v>#REF!</v>
      </c>
      <c r="C64" s="740" t="e">
        <f>#REF!</f>
        <v>#REF!</v>
      </c>
      <c r="D64" s="741" t="e">
        <f>#REF!</f>
        <v>#REF!</v>
      </c>
      <c r="E64" s="741" t="e">
        <f>#REF!</f>
        <v>#REF!</v>
      </c>
      <c r="F64" s="741">
        <f>'DATOS } '!X83</f>
        <v>1.2</v>
      </c>
      <c r="G64" s="190" t="e">
        <f>#REF!</f>
        <v>#REF!</v>
      </c>
      <c r="H64" s="190" t="e">
        <f>#REF!</f>
        <v>#REF!</v>
      </c>
      <c r="I64" s="742" t="e">
        <f>#REF!</f>
        <v>#REF!</v>
      </c>
      <c r="J64" s="743" t="e">
        <f t="shared" ref="J64:J82" si="0">IF(ABS(D64)+E64&gt;=((F64)),"NO","SI")</f>
        <v>#REF!</v>
      </c>
    </row>
    <row r="65" spans="1:10" s="706" customFormat="1" ht="32.1" hidden="1" customHeight="1" x14ac:dyDescent="0.2">
      <c r="A65" s="739">
        <v>3</v>
      </c>
      <c r="B65" s="189" t="e">
        <f>#REF!</f>
        <v>#REF!</v>
      </c>
      <c r="C65" s="199" t="e">
        <f>#REF!</f>
        <v>#REF!</v>
      </c>
      <c r="D65" s="741" t="e">
        <f>#REF!</f>
        <v>#REF!</v>
      </c>
      <c r="E65" s="741" t="e">
        <f>#REF!</f>
        <v>#REF!</v>
      </c>
      <c r="F65" s="741">
        <f>'DATOS } '!X84</f>
        <v>1.2</v>
      </c>
      <c r="G65" s="190" t="e">
        <f>#REF!</f>
        <v>#REF!</v>
      </c>
      <c r="H65" s="190" t="e">
        <f>#REF!</f>
        <v>#REF!</v>
      </c>
      <c r="I65" s="742" t="e">
        <f>#REF!</f>
        <v>#REF!</v>
      </c>
      <c r="J65" s="743" t="e">
        <f t="shared" si="0"/>
        <v>#REF!</v>
      </c>
    </row>
    <row r="66" spans="1:10" s="706" customFormat="1" ht="32.1" hidden="1" customHeight="1" x14ac:dyDescent="0.2">
      <c r="A66" s="739">
        <v>4</v>
      </c>
      <c r="B66" s="189" t="e">
        <f>#REF!</f>
        <v>#REF!</v>
      </c>
      <c r="C66" s="199" t="e">
        <f>#REF!</f>
        <v>#REF!</v>
      </c>
      <c r="D66" s="741" t="e">
        <f>#REF!</f>
        <v>#REF!</v>
      </c>
      <c r="E66" s="741" t="e">
        <f>#REF!</f>
        <v>#REF!</v>
      </c>
      <c r="F66" s="741">
        <f>'DATOS } '!X85</f>
        <v>1.6</v>
      </c>
      <c r="G66" s="190" t="e">
        <f>#REF!</f>
        <v>#REF!</v>
      </c>
      <c r="H66" s="190" t="e">
        <f>#REF!</f>
        <v>#REF!</v>
      </c>
      <c r="I66" s="742" t="e">
        <f>#REF!</f>
        <v>#REF!</v>
      </c>
      <c r="J66" s="743" t="e">
        <f t="shared" si="0"/>
        <v>#REF!</v>
      </c>
    </row>
    <row r="67" spans="1:10" s="706" customFormat="1" ht="32.1" hidden="1" customHeight="1" x14ac:dyDescent="0.2">
      <c r="A67" s="739">
        <v>5</v>
      </c>
      <c r="B67" s="192" t="e">
        <f>#REF!</f>
        <v>#REF!</v>
      </c>
      <c r="C67" s="199" t="e">
        <f>#REF!</f>
        <v>#REF!</v>
      </c>
      <c r="D67" s="741" t="e">
        <f>#REF!</f>
        <v>#REF!</v>
      </c>
      <c r="E67" s="741" t="e">
        <f>#REF!</f>
        <v>#REF!</v>
      </c>
      <c r="F67" s="741">
        <f>'DATOS } '!X86</f>
        <v>2</v>
      </c>
      <c r="G67" s="190" t="e">
        <f>#REF!</f>
        <v>#REF!</v>
      </c>
      <c r="H67" s="190" t="e">
        <f>#REF!</f>
        <v>#REF!</v>
      </c>
      <c r="I67" s="742" t="e">
        <f>#REF!</f>
        <v>#REF!</v>
      </c>
      <c r="J67" s="743" t="e">
        <f t="shared" si="0"/>
        <v>#REF!</v>
      </c>
    </row>
    <row r="68" spans="1:10" s="706" customFormat="1" ht="32.1" hidden="1" customHeight="1" x14ac:dyDescent="0.2">
      <c r="A68" s="739">
        <v>6</v>
      </c>
      <c r="B68" s="192" t="e">
        <f>#REF!</f>
        <v>#REF!</v>
      </c>
      <c r="C68" s="199" t="e">
        <f>#REF!</f>
        <v>#REF!</v>
      </c>
      <c r="D68" s="741" t="e">
        <f>#REF!</f>
        <v>#REF!</v>
      </c>
      <c r="E68" s="741" t="e">
        <f>#REF!</f>
        <v>#REF!</v>
      </c>
      <c r="F68" s="741">
        <f>'DATOS } '!X87</f>
        <v>2.5</v>
      </c>
      <c r="G68" s="190" t="e">
        <f>#REF!</f>
        <v>#REF!</v>
      </c>
      <c r="H68" s="190" t="e">
        <f>#REF!</f>
        <v>#REF!</v>
      </c>
      <c r="I68" s="742" t="e">
        <f>#REF!</f>
        <v>#REF!</v>
      </c>
      <c r="J68" s="743" t="e">
        <f t="shared" si="0"/>
        <v>#REF!</v>
      </c>
    </row>
    <row r="69" spans="1:10" s="706" customFormat="1" ht="32.1" hidden="1" customHeight="1" x14ac:dyDescent="0.2">
      <c r="A69" s="739">
        <v>7</v>
      </c>
      <c r="B69" s="192" t="e">
        <f>#REF!</f>
        <v>#REF!</v>
      </c>
      <c r="C69" s="199" t="e">
        <f>#REF!</f>
        <v>#REF!</v>
      </c>
      <c r="D69" s="741" t="e">
        <f>#REF!</f>
        <v>#REF!</v>
      </c>
      <c r="E69" s="741" t="e">
        <f>#REF!</f>
        <v>#REF!</v>
      </c>
      <c r="F69" s="741">
        <f>'DATOS } '!X88</f>
        <v>2.5</v>
      </c>
      <c r="G69" s="190" t="e">
        <f>#REF!</f>
        <v>#REF!</v>
      </c>
      <c r="H69" s="190" t="e">
        <f>#REF!</f>
        <v>#REF!</v>
      </c>
      <c r="I69" s="742" t="e">
        <f>#REF!</f>
        <v>#REF!</v>
      </c>
      <c r="J69" s="743" t="e">
        <f t="shared" si="0"/>
        <v>#REF!</v>
      </c>
    </row>
    <row r="70" spans="1:10" s="706" customFormat="1" ht="32.1" hidden="1" customHeight="1" x14ac:dyDescent="0.2">
      <c r="A70" s="739">
        <v>8</v>
      </c>
      <c r="B70" s="192" t="e">
        <f>#REF!</f>
        <v>#REF!</v>
      </c>
      <c r="C70" s="199" t="e">
        <f>#REF!</f>
        <v>#REF!</v>
      </c>
      <c r="D70" s="741" t="e">
        <f>#REF!</f>
        <v>#REF!</v>
      </c>
      <c r="E70" s="741" t="e">
        <f>#REF!</f>
        <v>#REF!</v>
      </c>
      <c r="F70" s="741">
        <f>'DATOS } '!X89</f>
        <v>3</v>
      </c>
      <c r="G70" s="190" t="e">
        <f>#REF!</f>
        <v>#REF!</v>
      </c>
      <c r="H70" s="190" t="e">
        <f>#REF!</f>
        <v>#REF!</v>
      </c>
      <c r="I70" s="742" t="e">
        <f>#REF!</f>
        <v>#REF!</v>
      </c>
      <c r="J70" s="743" t="e">
        <f t="shared" si="0"/>
        <v>#REF!</v>
      </c>
    </row>
    <row r="71" spans="1:10" s="706" customFormat="1" ht="32.1" hidden="1" customHeight="1" x14ac:dyDescent="0.2">
      <c r="A71" s="739">
        <v>9</v>
      </c>
      <c r="B71" s="192" t="e">
        <f>#REF!</f>
        <v>#REF!</v>
      </c>
      <c r="C71" s="199" t="e">
        <f>#REF!</f>
        <v>#REF!</v>
      </c>
      <c r="D71" s="741" t="e">
        <f>#REF!</f>
        <v>#REF!</v>
      </c>
      <c r="E71" s="741" t="e">
        <f>#REF!</f>
        <v>#REF!</v>
      </c>
      <c r="F71" s="741">
        <f>'DATOS } '!X90</f>
        <v>5</v>
      </c>
      <c r="G71" s="190" t="e">
        <f>#REF!</f>
        <v>#REF!</v>
      </c>
      <c r="H71" s="190" t="e">
        <f>#REF!</f>
        <v>#REF!</v>
      </c>
      <c r="I71" s="742" t="e">
        <f>#REF!</f>
        <v>#REF!</v>
      </c>
      <c r="J71" s="743" t="e">
        <f t="shared" si="0"/>
        <v>#REF!</v>
      </c>
    </row>
    <row r="72" spans="1:10" s="706" customFormat="1" ht="32.1" hidden="1" customHeight="1" x14ac:dyDescent="0.2">
      <c r="A72" s="739">
        <v>10</v>
      </c>
      <c r="B72" s="192" t="e">
        <f>#REF!</f>
        <v>#REF!</v>
      </c>
      <c r="C72" s="199" t="e">
        <f>#REF!</f>
        <v>#REF!</v>
      </c>
      <c r="D72" s="741" t="e">
        <f>#REF!</f>
        <v>#REF!</v>
      </c>
      <c r="E72" s="741" t="e">
        <f>#REF!</f>
        <v>#REF!</v>
      </c>
      <c r="F72" s="201">
        <f>'DATOS } '!X91</f>
        <v>10</v>
      </c>
      <c r="G72" s="190" t="e">
        <f>#REF!</f>
        <v>#REF!</v>
      </c>
      <c r="H72" s="190" t="e">
        <f>#REF!</f>
        <v>#REF!</v>
      </c>
      <c r="I72" s="742" t="e">
        <f>#REF!</f>
        <v>#REF!</v>
      </c>
      <c r="J72" s="743" t="e">
        <f t="shared" si="0"/>
        <v>#REF!</v>
      </c>
    </row>
    <row r="73" spans="1:10" s="706" customFormat="1" ht="32.1" hidden="1" customHeight="1" x14ac:dyDescent="0.2">
      <c r="A73" s="739">
        <v>11</v>
      </c>
      <c r="B73" s="192" t="e">
        <f>#REF!</f>
        <v>#REF!</v>
      </c>
      <c r="C73" s="199" t="e">
        <f>#REF!</f>
        <v>#REF!</v>
      </c>
      <c r="D73" s="741" t="e">
        <f>#REF!</f>
        <v>#REF!</v>
      </c>
      <c r="E73" s="741" t="e">
        <f>#REF!</f>
        <v>#REF!</v>
      </c>
      <c r="F73" s="201">
        <f>'DATOS } '!X92</f>
        <v>10</v>
      </c>
      <c r="G73" s="190" t="e">
        <f>#REF!</f>
        <v>#REF!</v>
      </c>
      <c r="H73" s="190" t="e">
        <f>#REF!</f>
        <v>#REF!</v>
      </c>
      <c r="I73" s="742" t="e">
        <f>#REF!</f>
        <v>#REF!</v>
      </c>
      <c r="J73" s="743" t="e">
        <f t="shared" si="0"/>
        <v>#REF!</v>
      </c>
    </row>
    <row r="74" spans="1:10" s="706" customFormat="1" ht="32.1" hidden="1" customHeight="1" x14ac:dyDescent="0.2">
      <c r="A74" s="739">
        <v>12</v>
      </c>
      <c r="B74" s="192" t="e">
        <f>#REF!</f>
        <v>#REF!</v>
      </c>
      <c r="C74" s="199" t="e">
        <f>#REF!</f>
        <v>#REF!</v>
      </c>
      <c r="D74" s="201" t="e">
        <f>#REF!</f>
        <v>#REF!</v>
      </c>
      <c r="E74" s="741" t="e">
        <f>#REF!</f>
        <v>#REF!</v>
      </c>
      <c r="F74" s="201">
        <f>'DATOS } '!X93</f>
        <v>25</v>
      </c>
      <c r="G74" s="190" t="e">
        <f>#REF!</f>
        <v>#REF!</v>
      </c>
      <c r="H74" s="190" t="e">
        <f>#REF!</f>
        <v>#REF!</v>
      </c>
      <c r="I74" s="742" t="e">
        <f>#REF!</f>
        <v>#REF!</v>
      </c>
      <c r="J74" s="743" t="e">
        <f t="shared" si="0"/>
        <v>#REF!</v>
      </c>
    </row>
    <row r="75" spans="1:10" s="706" customFormat="1" ht="32.1" hidden="1" customHeight="1" x14ac:dyDescent="0.2">
      <c r="A75" s="739">
        <v>13</v>
      </c>
      <c r="B75" s="192" t="e">
        <f>#REF!</f>
        <v>#REF!</v>
      </c>
      <c r="C75" s="199" t="e">
        <f>#REF!</f>
        <v>#REF!</v>
      </c>
      <c r="D75" s="201" t="e">
        <f>#REF!</f>
        <v>#REF!</v>
      </c>
      <c r="E75" s="201" t="e">
        <f>#REF!</f>
        <v>#REF!</v>
      </c>
      <c r="F75" s="201">
        <f>'DATOS } '!X94</f>
        <v>50</v>
      </c>
      <c r="G75" s="190" t="e">
        <f>#REF!</f>
        <v>#REF!</v>
      </c>
      <c r="H75" s="190" t="e">
        <f>#REF!</f>
        <v>#REF!</v>
      </c>
      <c r="I75" s="742" t="e">
        <f>#REF!</f>
        <v>#REF!</v>
      </c>
      <c r="J75" s="743" t="e">
        <f>IF(ABS(D75)+E75&gt;=((F75)),"NO","SI")</f>
        <v>#REF!</v>
      </c>
    </row>
    <row r="76" spans="1:10" s="706" customFormat="1" ht="32.1" hidden="1" customHeight="1" x14ac:dyDescent="0.2">
      <c r="A76" s="739">
        <v>14</v>
      </c>
      <c r="B76" s="192" t="e">
        <f>#REF!</f>
        <v>#REF!</v>
      </c>
      <c r="C76" s="199" t="e">
        <f>#REF!</f>
        <v>#REF!</v>
      </c>
      <c r="D76" s="201" t="e">
        <f>#REF!</f>
        <v>#REF!</v>
      </c>
      <c r="E76" s="201" t="e">
        <f>#REF!</f>
        <v>#REF!</v>
      </c>
      <c r="F76" s="201">
        <f>'DATOS } '!X95</f>
        <v>100</v>
      </c>
      <c r="G76" s="190" t="e">
        <f>#REF!</f>
        <v>#REF!</v>
      </c>
      <c r="H76" s="190" t="e">
        <f>#REF!</f>
        <v>#REF!</v>
      </c>
      <c r="I76" s="742" t="e">
        <f>#REF!</f>
        <v>#REF!</v>
      </c>
      <c r="J76" s="743" t="e">
        <f t="shared" si="0"/>
        <v>#REF!</v>
      </c>
    </row>
    <row r="77" spans="1:10" s="706" customFormat="1" ht="32.1" hidden="1" customHeight="1" x14ac:dyDescent="0.2">
      <c r="A77" s="739">
        <v>15</v>
      </c>
      <c r="B77" s="192" t="e">
        <f>#REF!</f>
        <v>#REF!</v>
      </c>
      <c r="C77" s="199" t="e">
        <f>#REF!</f>
        <v>#REF!</v>
      </c>
      <c r="D77" s="201" t="e">
        <f>#REF!</f>
        <v>#REF!</v>
      </c>
      <c r="E77" s="201" t="e">
        <f>#REF!</f>
        <v>#REF!</v>
      </c>
      <c r="F77" s="201">
        <f>'DATOS } '!X96</f>
        <v>100</v>
      </c>
      <c r="G77" s="190" t="e">
        <f>#REF!</f>
        <v>#REF!</v>
      </c>
      <c r="H77" s="190" t="e">
        <f>#REF!</f>
        <v>#REF!</v>
      </c>
      <c r="I77" s="742" t="e">
        <f>#REF!</f>
        <v>#REF!</v>
      </c>
      <c r="J77" s="743" t="e">
        <f t="shared" si="0"/>
        <v>#REF!</v>
      </c>
    </row>
    <row r="78" spans="1:10" s="706" customFormat="1" ht="32.1" hidden="1" customHeight="1" x14ac:dyDescent="0.2">
      <c r="A78" s="739">
        <v>16</v>
      </c>
      <c r="B78" s="192" t="e">
        <f>#REF!</f>
        <v>#REF!</v>
      </c>
      <c r="C78" s="199" t="e">
        <f>#REF!</f>
        <v>#REF!</v>
      </c>
      <c r="D78" s="201" t="e">
        <f>#REF!</f>
        <v>#REF!</v>
      </c>
      <c r="E78" s="201" t="e">
        <f>#REF!</f>
        <v>#REF!</v>
      </c>
      <c r="F78" s="201">
        <f>'DATOS } '!X97</f>
        <v>250</v>
      </c>
      <c r="G78" s="190" t="e">
        <f>#REF!</f>
        <v>#REF!</v>
      </c>
      <c r="H78" s="190" t="e">
        <f>#REF!</f>
        <v>#REF!</v>
      </c>
      <c r="I78" s="742" t="e">
        <f>#REF!</f>
        <v>#REF!</v>
      </c>
      <c r="J78" s="743" t="e">
        <f t="shared" si="0"/>
        <v>#REF!</v>
      </c>
    </row>
    <row r="79" spans="1:10" s="706" customFormat="1" ht="32.1" hidden="1" customHeight="1" x14ac:dyDescent="0.2">
      <c r="A79" s="739">
        <v>17</v>
      </c>
      <c r="B79" s="192" t="e">
        <f>#REF!</f>
        <v>#REF!</v>
      </c>
      <c r="C79" s="199" t="e">
        <f>#REF!</f>
        <v>#REF!</v>
      </c>
      <c r="D79" s="200" t="e">
        <f>#REF!</f>
        <v>#REF!</v>
      </c>
      <c r="E79" s="200" t="e">
        <f>#REF!</f>
        <v>#REF!</v>
      </c>
      <c r="F79" s="200">
        <f>'DATOS } '!X98/1000</f>
        <v>0.5</v>
      </c>
      <c r="G79" s="190" t="e">
        <f>#REF!</f>
        <v>#REF!</v>
      </c>
      <c r="H79" s="190" t="e">
        <f>#REF!</f>
        <v>#REF!</v>
      </c>
      <c r="I79" s="742" t="e">
        <f>#REF!</f>
        <v>#REF!</v>
      </c>
      <c r="J79" s="743" t="e">
        <f t="shared" si="0"/>
        <v>#REF!</v>
      </c>
    </row>
    <row r="80" spans="1:10" s="706" customFormat="1" ht="32.1" hidden="1" customHeight="1" x14ac:dyDescent="0.2">
      <c r="A80" s="739"/>
      <c r="B80" s="192" t="e">
        <f>#REF!</f>
        <v>#REF!</v>
      </c>
      <c r="C80" s="199" t="e">
        <f>#REF!</f>
        <v>#REF!</v>
      </c>
      <c r="D80" s="200" t="e">
        <f>#REF!</f>
        <v>#REF!</v>
      </c>
      <c r="E80" s="200" t="e">
        <f>#REF!</f>
        <v>#REF!</v>
      </c>
      <c r="F80" s="200">
        <f>'DATOS } '!X99/1000</f>
        <v>1</v>
      </c>
      <c r="G80" s="190" t="e">
        <f>#REF!</f>
        <v>#REF!</v>
      </c>
      <c r="H80" s="190" t="e">
        <f>#REF!</f>
        <v>#REF!</v>
      </c>
      <c r="I80" s="742" t="e">
        <f>#REF!</f>
        <v>#REF!</v>
      </c>
      <c r="J80" s="743" t="e">
        <f t="shared" si="0"/>
        <v>#REF!</v>
      </c>
    </row>
    <row r="81" spans="1:10" s="706" customFormat="1" ht="32.1" hidden="1" customHeight="1" x14ac:dyDescent="0.2">
      <c r="A81" s="739"/>
      <c r="B81" s="192" t="e">
        <f>#REF!</f>
        <v>#REF!</v>
      </c>
      <c r="C81" s="199" t="e">
        <f>#REF!</f>
        <v>#REF!</v>
      </c>
      <c r="D81" s="200" t="e">
        <f>#REF!</f>
        <v>#REF!</v>
      </c>
      <c r="E81" s="200" t="e">
        <f>#REF!</f>
        <v>#REF!</v>
      </c>
      <c r="F81" s="200">
        <f>'DATOS } '!X98/1000</f>
        <v>0.5</v>
      </c>
      <c r="G81" s="190" t="e">
        <f>#REF!</f>
        <v>#REF!</v>
      </c>
      <c r="H81" s="190" t="e">
        <f>#REF!</f>
        <v>#REF!</v>
      </c>
      <c r="I81" s="742" t="e">
        <f>#REF!</f>
        <v>#REF!</v>
      </c>
      <c r="J81" s="743" t="e">
        <f t="shared" si="0"/>
        <v>#REF!</v>
      </c>
    </row>
    <row r="82" spans="1:10" s="706" customFormat="1" ht="27.95" customHeight="1" thickBot="1" x14ac:dyDescent="0.25">
      <c r="A82" s="744">
        <v>1</v>
      </c>
      <c r="B82" s="745" t="e">
        <f>' 5 kg C }'!I8</f>
        <v>#N/A</v>
      </c>
      <c r="C82" s="829" t="str">
        <f>'DATOS } '!B52</f>
        <v>5 kg</v>
      </c>
      <c r="D82" s="746" t="e">
        <f>' 5 kg C }'!F74</f>
        <v>#N/A</v>
      </c>
      <c r="E82" s="830">
        <f>'DATOS } '!W97</f>
        <v>80</v>
      </c>
      <c r="F82" s="830">
        <f>'DATOS } '!X97</f>
        <v>250</v>
      </c>
      <c r="G82" s="747" t="e">
        <f>' 5 kg C }'!C50</f>
        <v>#DIV/0!</v>
      </c>
      <c r="H82" s="747" t="e">
        <f>' 5 kg C }'!D50</f>
        <v>#DIV/0!</v>
      </c>
      <c r="I82" s="748" t="e">
        <f>' 5 kg C }'!E50</f>
        <v>#DIV/0!</v>
      </c>
      <c r="J82" s="749" t="e">
        <f t="shared" si="0"/>
        <v>#N/A</v>
      </c>
    </row>
    <row r="83" spans="1:10" s="706" customFormat="1" ht="120" customHeight="1" x14ac:dyDescent="0.2">
      <c r="A83" s="194"/>
      <c r="B83" s="195"/>
      <c r="C83" s="196"/>
      <c r="D83" s="750"/>
      <c r="E83" s="750"/>
      <c r="F83" s="751"/>
      <c r="G83" s="752"/>
      <c r="H83" s="752"/>
      <c r="I83" s="752"/>
      <c r="J83" s="195"/>
    </row>
    <row r="84" spans="1:10" s="706" customFormat="1" ht="20.100000000000001" customHeight="1" x14ac:dyDescent="0.25">
      <c r="A84" s="194"/>
      <c r="B84" s="195"/>
      <c r="C84" s="196"/>
      <c r="D84" s="750"/>
      <c r="E84" s="750"/>
      <c r="F84" s="751"/>
      <c r="G84" s="1323" t="s">
        <v>27</v>
      </c>
      <c r="H84" s="1323"/>
      <c r="I84" s="1336" t="str">
        <f>I2</f>
        <v>LCP-XXX-XX</v>
      </c>
      <c r="J84" s="1336"/>
    </row>
    <row r="85" spans="1:10" s="706" customFormat="1" ht="20.100000000000001" customHeight="1" x14ac:dyDescent="0.2">
      <c r="A85" s="194"/>
      <c r="B85" s="195"/>
      <c r="C85" s="196"/>
      <c r="D85" s="197"/>
      <c r="E85" s="197"/>
      <c r="F85" s="196"/>
      <c r="G85" s="196"/>
      <c r="H85" s="196"/>
      <c r="I85" s="196"/>
      <c r="J85" s="196"/>
    </row>
    <row r="86" spans="1:10" s="706" customFormat="1" ht="24" customHeight="1" x14ac:dyDescent="0.2">
      <c r="A86" s="1207" t="s">
        <v>396</v>
      </c>
      <c r="B86" s="1207"/>
      <c r="C86" s="1207"/>
      <c r="D86" s="1207"/>
      <c r="E86" s="1207"/>
      <c r="F86" s="1207"/>
      <c r="G86" s="1207"/>
      <c r="H86" s="1207"/>
      <c r="I86" s="1207"/>
      <c r="J86" s="1207"/>
    </row>
    <row r="87" spans="1:10" s="706" customFormat="1" ht="24" customHeight="1" x14ac:dyDescent="0.2">
      <c r="A87" s="1207"/>
      <c r="B87" s="1207"/>
      <c r="C87" s="1207"/>
      <c r="D87" s="1207"/>
      <c r="E87" s="1207"/>
      <c r="F87" s="1207"/>
      <c r="G87" s="1207"/>
      <c r="H87" s="1207"/>
      <c r="I87" s="1207"/>
      <c r="J87" s="1207"/>
    </row>
    <row r="88" spans="1:10" s="706" customFormat="1" ht="24" customHeight="1" x14ac:dyDescent="0.2">
      <c r="A88" s="1207"/>
      <c r="B88" s="1207"/>
      <c r="C88" s="1207"/>
      <c r="D88" s="1207"/>
      <c r="E88" s="1207"/>
      <c r="F88" s="1207"/>
      <c r="G88" s="1207"/>
      <c r="H88" s="1207"/>
      <c r="I88" s="1207"/>
      <c r="J88" s="1207"/>
    </row>
    <row r="89" spans="1:10" s="706" customFormat="1" ht="20.100000000000001" customHeight="1" x14ac:dyDescent="0.25">
      <c r="A89" s="753"/>
      <c r="B89" s="753"/>
      <c r="C89" s="753"/>
      <c r="D89" s="753"/>
      <c r="E89" s="753"/>
      <c r="F89" s="753"/>
      <c r="G89" s="1281"/>
      <c r="H89" s="1281"/>
      <c r="I89" s="1282"/>
      <c r="J89" s="1282"/>
    </row>
    <row r="90" spans="1:10" s="706" customFormat="1" ht="20.100000000000001" customHeight="1" x14ac:dyDescent="0.25">
      <c r="A90" s="753"/>
      <c r="B90" s="753"/>
      <c r="C90" s="753"/>
      <c r="D90" s="753"/>
      <c r="E90" s="753"/>
      <c r="F90" s="753"/>
      <c r="G90" s="717"/>
      <c r="H90" s="717"/>
      <c r="I90" s="754"/>
      <c r="J90" s="754"/>
    </row>
    <row r="91" spans="1:10" s="706" customFormat="1" ht="15.75" x14ac:dyDescent="0.2">
      <c r="A91" s="1292" t="s">
        <v>308</v>
      </c>
      <c r="B91" s="1292"/>
      <c r="C91" s="1292"/>
      <c r="D91" s="1292"/>
    </row>
    <row r="92" spans="1:10" s="706" customFormat="1" x14ac:dyDescent="0.2"/>
    <row r="93" spans="1:10" ht="32.25" customHeight="1" x14ac:dyDescent="0.2">
      <c r="A93" s="755" t="s">
        <v>150</v>
      </c>
      <c r="B93" s="1231" t="s">
        <v>358</v>
      </c>
      <c r="C93" s="1231"/>
      <c r="D93" s="1231"/>
      <c r="E93" s="1231"/>
      <c r="F93" s="1231"/>
      <c r="G93" s="1231"/>
      <c r="H93" s="1231"/>
      <c r="I93" s="1231"/>
      <c r="J93" s="1231"/>
    </row>
    <row r="94" spans="1:10" ht="33" customHeight="1" x14ac:dyDescent="0.2">
      <c r="A94" s="755" t="s">
        <v>150</v>
      </c>
      <c r="B94" s="1231" t="s">
        <v>359</v>
      </c>
      <c r="C94" s="1231"/>
      <c r="D94" s="1231"/>
      <c r="E94" s="1231"/>
      <c r="F94" s="1231"/>
      <c r="G94" s="1231"/>
      <c r="H94" s="1231"/>
      <c r="I94" s="1231"/>
      <c r="J94" s="1231"/>
    </row>
    <row r="95" spans="1:10" ht="27.75" customHeight="1" x14ac:dyDescent="0.2">
      <c r="A95" s="755" t="s">
        <v>150</v>
      </c>
      <c r="B95" s="1231" t="s">
        <v>360</v>
      </c>
      <c r="C95" s="1231"/>
      <c r="D95" s="1231"/>
      <c r="E95" s="1231"/>
      <c r="F95" s="1231"/>
      <c r="G95" s="1231"/>
      <c r="H95" s="1231"/>
      <c r="I95" s="1231"/>
      <c r="J95" s="1231"/>
    </row>
    <row r="96" spans="1:10" ht="23.25" customHeight="1" x14ac:dyDescent="0.2">
      <c r="A96" s="755" t="s">
        <v>150</v>
      </c>
      <c r="B96" s="1231" t="s">
        <v>361</v>
      </c>
      <c r="C96" s="1231"/>
      <c r="D96" s="1231"/>
      <c r="E96" s="1231"/>
      <c r="F96" s="1231"/>
      <c r="G96" s="1231"/>
      <c r="H96" s="1231"/>
      <c r="I96" s="1231"/>
      <c r="J96" s="1231"/>
    </row>
    <row r="97" spans="1:10" ht="20.100000000000001" customHeight="1" x14ac:dyDescent="0.2">
      <c r="A97" s="755" t="s">
        <v>150</v>
      </c>
      <c r="B97" s="1231" t="s">
        <v>226</v>
      </c>
      <c r="C97" s="1231"/>
      <c r="D97" s="1231"/>
      <c r="E97" s="1231"/>
      <c r="F97" s="1231"/>
      <c r="G97" s="1231"/>
      <c r="H97" s="1231"/>
      <c r="I97" s="1231"/>
      <c r="J97" s="1231"/>
    </row>
    <row r="98" spans="1:10" ht="32.1" customHeight="1" x14ac:dyDescent="0.2">
      <c r="A98" s="755" t="s">
        <v>150</v>
      </c>
      <c r="B98" s="1231" t="s">
        <v>362</v>
      </c>
      <c r="C98" s="1231"/>
      <c r="D98" s="1231"/>
      <c r="E98" s="1231"/>
      <c r="F98" s="1231"/>
      <c r="G98" s="1231"/>
      <c r="H98" s="1231"/>
      <c r="I98" s="1231"/>
      <c r="J98" s="1231"/>
    </row>
    <row r="99" spans="1:10" ht="32.1" customHeight="1" x14ac:dyDescent="0.2">
      <c r="A99" s="755" t="s">
        <v>150</v>
      </c>
      <c r="B99" s="1231" t="s">
        <v>300</v>
      </c>
      <c r="C99" s="1231"/>
      <c r="D99" s="1231"/>
      <c r="E99" s="1231"/>
      <c r="F99" s="1231"/>
      <c r="G99" s="1231"/>
      <c r="H99" s="1231"/>
      <c r="I99" s="1231"/>
      <c r="J99" s="1231"/>
    </row>
    <row r="100" spans="1:10" ht="20.100000000000001" customHeight="1" x14ac:dyDescent="0.2">
      <c r="A100" s="756"/>
      <c r="B100" s="757"/>
      <c r="C100" s="757"/>
      <c r="D100" s="757"/>
      <c r="E100" s="757"/>
      <c r="F100" s="757"/>
      <c r="G100" s="757"/>
      <c r="H100" s="757"/>
      <c r="I100" s="757"/>
      <c r="J100" s="757"/>
    </row>
    <row r="101" spans="1:10" s="706" customFormat="1" x14ac:dyDescent="0.2"/>
    <row r="102" spans="1:10" s="706" customFormat="1" ht="15.75" x14ac:dyDescent="0.25">
      <c r="A102" s="1284" t="s">
        <v>19</v>
      </c>
      <c r="B102" s="1284"/>
      <c r="C102" s="1284"/>
      <c r="E102" s="758"/>
    </row>
    <row r="103" spans="1:10" s="706" customFormat="1" x14ac:dyDescent="0.2"/>
    <row r="104" spans="1:10" s="706" customFormat="1" x14ac:dyDescent="0.2">
      <c r="G104" s="708"/>
      <c r="J104" s="708"/>
    </row>
    <row r="105" spans="1:10" s="706" customFormat="1" ht="16.5" thickBot="1" x14ac:dyDescent="0.3">
      <c r="A105" s="758"/>
      <c r="B105" s="1285"/>
      <c r="C105" s="1285"/>
      <c r="D105" s="1285"/>
      <c r="E105" s="1285"/>
      <c r="F105" s="759"/>
      <c r="G105" s="760"/>
      <c r="H105" s="760"/>
      <c r="I105" s="760"/>
      <c r="J105" s="759"/>
    </row>
    <row r="106" spans="1:10" s="706" customFormat="1" ht="15.75" customHeight="1" x14ac:dyDescent="0.25">
      <c r="B106" s="1286" t="s">
        <v>302</v>
      </c>
      <c r="C106" s="1286"/>
      <c r="D106" s="1286"/>
      <c r="E106" s="1286"/>
      <c r="G106" s="1287" t="s">
        <v>147</v>
      </c>
      <c r="H106" s="1287"/>
      <c r="I106" s="1287"/>
      <c r="J106" s="1287"/>
    </row>
    <row r="107" spans="1:10" s="706" customFormat="1" ht="15.75" x14ac:dyDescent="0.25">
      <c r="A107" s="1284" t="e">
        <f>VLOOKUP($F$105,'DATOS } '!$V$109:$Y$113,4,FALSE)</f>
        <v>#N/A</v>
      </c>
      <c r="B107" s="1284"/>
      <c r="C107" s="1284"/>
      <c r="D107" s="1284"/>
      <c r="E107" s="1284"/>
      <c r="F107" s="1284"/>
      <c r="G107" s="1284" t="e">
        <f>VLOOKUP($J$105,'DATOS } '!V109:AA113,6,FALSE)</f>
        <v>#N/A</v>
      </c>
      <c r="H107" s="1284"/>
      <c r="I107" s="1284"/>
      <c r="J107" s="1284"/>
    </row>
    <row r="108" spans="1:10" s="706" customFormat="1" ht="15.75" customHeight="1" x14ac:dyDescent="0.25">
      <c r="B108" s="1284" t="e">
        <f>VLOOKUP($F$105,'DATOS } '!$V$109:$Y$113,2,FALSE)</f>
        <v>#N/A</v>
      </c>
      <c r="C108" s="1284"/>
      <c r="D108" s="1284"/>
      <c r="E108" s="1284"/>
      <c r="G108" s="1288" t="e">
        <f>VLOOKUP($J$105,'DATOS } '!$V$109:$AA$113,2,FALSE)</f>
        <v>#N/A</v>
      </c>
      <c r="H108" s="1288"/>
      <c r="I108" s="1288"/>
      <c r="J108" s="1288"/>
    </row>
    <row r="109" spans="1:10" s="706" customFormat="1" x14ac:dyDescent="0.2">
      <c r="J109" s="708"/>
    </row>
    <row r="110" spans="1:10" s="706" customFormat="1" x14ac:dyDescent="0.2">
      <c r="B110" s="1290" t="s">
        <v>260</v>
      </c>
      <c r="C110" s="1290"/>
      <c r="D110" s="1291" t="s">
        <v>401</v>
      </c>
      <c r="E110" s="1291"/>
      <c r="F110" s="1289"/>
      <c r="G110" s="1289"/>
      <c r="J110" s="708"/>
    </row>
    <row r="111" spans="1:10" s="706" customFormat="1" x14ac:dyDescent="0.2">
      <c r="J111" s="708"/>
    </row>
    <row r="112" spans="1:10" s="706" customFormat="1" ht="15.75" x14ac:dyDescent="0.25">
      <c r="A112" s="1287" t="s">
        <v>67</v>
      </c>
      <c r="B112" s="1287"/>
      <c r="C112" s="1287"/>
      <c r="D112" s="1287"/>
      <c r="E112" s="1287"/>
      <c r="F112" s="1287"/>
      <c r="G112" s="1287"/>
      <c r="H112" s="1287"/>
      <c r="I112" s="1287"/>
      <c r="J112" s="1287"/>
    </row>
  </sheetData>
  <sheetProtection password="CF7A" sheet="1" objects="1" scenarios="1"/>
  <mergeCells count="102">
    <mergeCell ref="A26:J26"/>
    <mergeCell ref="G39:J39"/>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A112:J112"/>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41:B41"/>
    <mergeCell ref="C41:D41"/>
    <mergeCell ref="E41:F41"/>
    <mergeCell ref="A42:B42"/>
    <mergeCell ref="C42:D42"/>
    <mergeCell ref="E42:F42"/>
    <mergeCell ref="A39:B40"/>
    <mergeCell ref="B106:E106"/>
    <mergeCell ref="G106:J106"/>
    <mergeCell ref="G107:J107"/>
    <mergeCell ref="B108:E108"/>
    <mergeCell ref="G108:J108"/>
    <mergeCell ref="F110:G110"/>
    <mergeCell ref="A107:F107"/>
    <mergeCell ref="B110:C110"/>
    <mergeCell ref="D110:E110"/>
    <mergeCell ref="E61:E62"/>
    <mergeCell ref="F61:F62"/>
    <mergeCell ref="G61:I61"/>
    <mergeCell ref="A86:J88"/>
    <mergeCell ref="G89:H89"/>
    <mergeCell ref="I89:J89"/>
    <mergeCell ref="C39:D40"/>
    <mergeCell ref="A102:C102"/>
    <mergeCell ref="B105:E105"/>
    <mergeCell ref="B93:J93"/>
    <mergeCell ref="B94:J94"/>
    <mergeCell ref="B95:J95"/>
    <mergeCell ref="B96:J96"/>
    <mergeCell ref="B97:J97"/>
    <mergeCell ref="B98:J98"/>
    <mergeCell ref="B99:J99"/>
    <mergeCell ref="A91:D91"/>
    <mergeCell ref="A59:J59"/>
    <mergeCell ref="A61:A62"/>
    <mergeCell ref="B61:B62"/>
    <mergeCell ref="C61:D61"/>
    <mergeCell ref="I40:J40"/>
    <mergeCell ref="A56:J57"/>
    <mergeCell ref="E39:F40"/>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Vr.9 (2019-12-13)
&amp;P de &amp;N</oddFooter>
  </headerFooter>
  <rowBreaks count="1" manualBreakCount="1">
    <brk id="33" max="9"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 '!$B$123:$B$133</xm:f>
          </x14:formula1>
          <xm:sqref>J38</xm:sqref>
        </x14:dataValidation>
        <x14:dataValidation type="list" allowBlank="1" showInputMessage="1" showErrorMessage="1">
          <x14:formula1>
            <xm:f>'DATOS } '!$AA$27:$AA$30</xm:f>
          </x14:formula1>
          <xm:sqref>F52</xm:sqref>
        </x14:dataValidation>
        <x14:dataValidation type="list" allowBlank="1" showInputMessage="1" showErrorMessage="1">
          <x14:formula1>
            <xm:f>'DATOS } '!$V$109:$V$113</xm:f>
          </x14:formula1>
          <xm:sqref>J105</xm:sqref>
        </x14:dataValidation>
        <x14:dataValidation type="list" allowBlank="1" showDropDown="1" showInputMessage="1" showErrorMessage="1">
          <x14:formula1>
            <xm:f>'DATOS } '!$AA$27:$AA$30</xm:f>
          </x14:formula1>
          <xm:sqref>F51</xm:sqref>
        </x14:dataValidation>
        <x14:dataValidation type="list" allowBlank="1" showInputMessage="1" showErrorMessage="1">
          <x14:formula1>
            <xm:f>'DATOS } '!$V$109:$V$111</xm:f>
          </x14:formula1>
          <xm:sqref>F105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4"/>
      <c r="D28" s="694"/>
      <c r="E28" s="694"/>
      <c r="F28" s="695"/>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696"/>
      <c r="D31" s="696"/>
      <c r="E31" s="696"/>
      <c r="F31" s="697"/>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t8b31OxNPO+cpmT3zFFqtVPjxy3nZJFmr4vtfY9Gsatlt+6j95v991dJZcNpAt1j9llk6u96/R+m6l3MCM8Ptw==" saltValue="ElyYKJErHRTVoDE5Ce9nN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6"/>
  <sheetViews>
    <sheetView showGridLines="0" view="pageBreakPreview" zoomScaleNormal="100" zoomScaleSheetLayoutView="100" workbookViewId="0">
      <selection activeCell="E3" sqref="E3"/>
    </sheetView>
  </sheetViews>
  <sheetFormatPr baseColWidth="10" defaultRowHeight="15" x14ac:dyDescent="0.2"/>
  <cols>
    <col min="1" max="1" width="5.7109375" style="179" customWidth="1"/>
    <col min="2" max="2" width="14.7109375" style="179" customWidth="1"/>
    <col min="3" max="3" width="12.28515625" style="179" customWidth="1"/>
    <col min="4" max="4" width="9.140625" style="179" customWidth="1"/>
    <col min="5" max="5" width="12.7109375" style="179" customWidth="1"/>
    <col min="6" max="6" width="9.7109375" style="179" customWidth="1"/>
    <col min="7" max="7" width="11" style="179" customWidth="1"/>
    <col min="8" max="8" width="11.7109375" style="179" customWidth="1"/>
    <col min="9" max="9" width="8.5703125" style="179" customWidth="1"/>
    <col min="10" max="10" width="10" style="179" customWidth="1"/>
    <col min="11" max="16384" width="11.42578125" style="179"/>
  </cols>
  <sheetData>
    <row r="1" spans="1:13" s="706" customFormat="1" ht="120" customHeight="1" x14ac:dyDescent="0.2">
      <c r="A1" s="1359"/>
      <c r="B1" s="1359"/>
      <c r="C1" s="1359"/>
      <c r="D1" s="1359"/>
      <c r="E1" s="1359"/>
      <c r="F1" s="1359"/>
      <c r="G1" s="1359"/>
      <c r="H1" s="1359"/>
      <c r="I1" s="1359"/>
      <c r="J1" s="1359"/>
      <c r="M1" s="762"/>
    </row>
    <row r="2" spans="1:13" s="706" customFormat="1" ht="20.100000000000001" customHeight="1" x14ac:dyDescent="0.25">
      <c r="A2" s="708"/>
      <c r="B2" s="708"/>
      <c r="C2" s="708"/>
      <c r="D2" s="708"/>
      <c r="E2" s="708"/>
      <c r="F2" s="708"/>
      <c r="G2" s="1281" t="s">
        <v>27</v>
      </c>
      <c r="H2" s="1281"/>
      <c r="I2" s="1345" t="str">
        <f>'DATOS } '!J7</f>
        <v>LCP-XXX-XX</v>
      </c>
      <c r="J2" s="1345"/>
    </row>
    <row r="3" spans="1:13" s="706" customFormat="1" ht="20.100000000000001" customHeight="1" x14ac:dyDescent="0.25">
      <c r="A3" s="1331" t="s">
        <v>6</v>
      </c>
      <c r="B3" s="1331"/>
      <c r="C3" s="1331"/>
      <c r="D3" s="182"/>
      <c r="E3" s="182"/>
      <c r="G3" s="1281"/>
      <c r="H3" s="1281"/>
    </row>
    <row r="4" spans="1:13" s="706" customFormat="1" ht="20.100000000000001" customHeight="1" x14ac:dyDescent="0.2">
      <c r="A4" s="380"/>
      <c r="B4" s="182"/>
      <c r="C4" s="182"/>
      <c r="D4" s="182"/>
      <c r="E4" s="182"/>
      <c r="F4" s="182"/>
    </row>
    <row r="5" spans="1:13" s="706" customFormat="1" ht="20.100000000000001" customHeight="1" x14ac:dyDescent="0.2">
      <c r="A5" s="1325" t="s">
        <v>254</v>
      </c>
      <c r="B5" s="1325"/>
      <c r="D5" s="1360">
        <f>'DATOS } '!E7</f>
        <v>0</v>
      </c>
      <c r="E5" s="1360"/>
      <c r="F5" s="1360"/>
      <c r="G5" s="1360"/>
      <c r="H5" s="1360"/>
      <c r="I5" s="1360"/>
      <c r="J5" s="1360"/>
    </row>
    <row r="6" spans="1:13" s="706" customFormat="1" ht="20.100000000000001" customHeight="1" x14ac:dyDescent="0.2">
      <c r="A6" s="1325" t="s">
        <v>7</v>
      </c>
      <c r="B6" s="1325"/>
      <c r="C6" s="709"/>
      <c r="D6" s="1360">
        <f>'DATOS } '!F7</f>
        <v>0</v>
      </c>
      <c r="E6" s="1360"/>
      <c r="F6" s="1360"/>
      <c r="G6" s="1360"/>
      <c r="H6" s="1360"/>
      <c r="I6" s="1360"/>
    </row>
    <row r="7" spans="1:13" s="706" customFormat="1" ht="20.100000000000001" customHeight="1" x14ac:dyDescent="0.2">
      <c r="A7" s="1325" t="s">
        <v>8</v>
      </c>
      <c r="B7" s="1325"/>
      <c r="D7" s="1360">
        <f>'DATOS } '!C7</f>
        <v>0</v>
      </c>
      <c r="E7" s="1360"/>
      <c r="F7" s="1360"/>
      <c r="G7" s="1360"/>
    </row>
    <row r="8" spans="1:13" s="706" customFormat="1" ht="20.100000000000001" customHeight="1" x14ac:dyDescent="0.2">
      <c r="A8" s="711"/>
      <c r="B8" s="711"/>
      <c r="D8" s="711"/>
      <c r="E8" s="711"/>
      <c r="F8" s="182"/>
    </row>
    <row r="9" spans="1:13" s="706" customFormat="1" ht="20.100000000000001" customHeight="1" x14ac:dyDescent="0.2">
      <c r="A9" s="1325" t="s">
        <v>9</v>
      </c>
      <c r="B9" s="1325"/>
      <c r="C9" s="1325"/>
      <c r="D9" s="1328">
        <f>'DATOS } '!D7</f>
        <v>0</v>
      </c>
      <c r="E9" s="1328"/>
      <c r="F9" s="1361" t="s">
        <v>11</v>
      </c>
      <c r="G9" s="1361"/>
      <c r="H9" s="1361"/>
      <c r="I9" s="1362" t="e">
        <f>#REF!</f>
        <v>#REF!</v>
      </c>
      <c r="J9" s="1362"/>
    </row>
    <row r="10" spans="1:13" s="706" customFormat="1" ht="20.100000000000001" customHeight="1" x14ac:dyDescent="0.2">
      <c r="A10" s="182"/>
      <c r="B10" s="182"/>
      <c r="C10" s="182"/>
      <c r="D10" s="182"/>
      <c r="E10" s="182"/>
      <c r="F10" s="182"/>
    </row>
    <row r="11" spans="1:13" s="706" customFormat="1" ht="20.100000000000001" customHeight="1" x14ac:dyDescent="0.2">
      <c r="A11" s="1331" t="s">
        <v>299</v>
      </c>
      <c r="B11" s="1331"/>
      <c r="C11" s="1331"/>
      <c r="D11" s="1331"/>
      <c r="E11" s="1331"/>
      <c r="F11" s="1331"/>
      <c r="G11" s="1331"/>
      <c r="H11" s="1331"/>
      <c r="I11" s="1331"/>
      <c r="J11" s="1331"/>
    </row>
    <row r="12" spans="1:13" s="706" customFormat="1" ht="20.100000000000001" customHeight="1" x14ac:dyDescent="0.2">
      <c r="A12" s="707"/>
      <c r="B12" s="707"/>
      <c r="C12" s="707"/>
      <c r="D12" s="707"/>
      <c r="E12" s="707"/>
      <c r="F12" s="182"/>
    </row>
    <row r="13" spans="1:13" s="706" customFormat="1" ht="20.100000000000001" customHeight="1" x14ac:dyDescent="0.2">
      <c r="A13" s="1325" t="s">
        <v>303</v>
      </c>
      <c r="B13" s="1325"/>
      <c r="C13" s="1325"/>
      <c r="D13" s="1358" t="s">
        <v>373</v>
      </c>
      <c r="E13" s="1358"/>
      <c r="F13" s="1358"/>
      <c r="G13" s="182"/>
      <c r="H13" s="708"/>
      <c r="I13" s="708"/>
    </row>
    <row r="14" spans="1:13" s="706" customFormat="1" ht="20.100000000000001" customHeight="1" x14ac:dyDescent="0.2">
      <c r="A14" s="1325" t="s">
        <v>13</v>
      </c>
      <c r="B14" s="1325"/>
      <c r="C14" s="1325"/>
      <c r="D14" s="1333">
        <f>'DATOS } '!D37</f>
        <v>0</v>
      </c>
      <c r="E14" s="1333"/>
      <c r="F14" s="1333"/>
      <c r="G14" s="1333"/>
    </row>
    <row r="15" spans="1:13" s="706" customFormat="1" ht="20.100000000000001" customHeight="1" x14ac:dyDescent="0.2">
      <c r="A15" s="1325" t="s">
        <v>354</v>
      </c>
      <c r="B15" s="1325"/>
      <c r="C15" s="1325"/>
      <c r="D15" s="1326">
        <f>'DATOS } '!E37</f>
        <v>0</v>
      </c>
      <c r="E15" s="1326"/>
      <c r="F15" s="1326"/>
      <c r="G15" s="1326"/>
    </row>
    <row r="16" spans="1:13" s="706" customFormat="1" ht="20.100000000000001" customHeight="1" x14ac:dyDescent="0.2">
      <c r="A16" s="1325" t="s">
        <v>356</v>
      </c>
      <c r="B16" s="1325"/>
      <c r="C16" s="1325"/>
      <c r="D16" s="1337"/>
      <c r="E16" s="1337"/>
      <c r="F16" s="1337"/>
      <c r="G16" s="1337"/>
      <c r="H16" s="709"/>
      <c r="I16" s="709"/>
      <c r="J16" s="709"/>
    </row>
    <row r="17" spans="1:10" s="706" customFormat="1" ht="20.100000000000001" customHeight="1" x14ac:dyDescent="0.2">
      <c r="A17" s="1356"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56"/>
      <c r="C17" s="1356"/>
      <c r="D17" s="1356"/>
      <c r="E17" s="1356"/>
      <c r="F17" s="1356"/>
      <c r="G17" s="1356"/>
      <c r="H17" s="1356"/>
      <c r="I17" s="1356"/>
      <c r="J17" s="1356"/>
    </row>
    <row r="18" spans="1:10" s="706" customFormat="1" ht="20.100000000000001" customHeight="1" x14ac:dyDescent="0.2">
      <c r="A18" s="1356"/>
      <c r="B18" s="1356"/>
      <c r="C18" s="1356"/>
      <c r="D18" s="1356"/>
      <c r="E18" s="1356"/>
      <c r="F18" s="1356"/>
      <c r="G18" s="1356"/>
      <c r="H18" s="1356"/>
      <c r="I18" s="1356"/>
      <c r="J18" s="1356"/>
    </row>
    <row r="19" spans="1:10" s="706" customFormat="1" ht="20.100000000000001" customHeight="1" x14ac:dyDescent="0.2">
      <c r="A19" s="710"/>
      <c r="B19" s="710"/>
      <c r="C19" s="710"/>
      <c r="D19" s="710"/>
      <c r="E19" s="710"/>
      <c r="F19" s="710"/>
      <c r="G19" s="710"/>
      <c r="H19" s="710"/>
      <c r="I19" s="710"/>
      <c r="J19" s="710"/>
    </row>
    <row r="20" spans="1:10" s="706" customFormat="1" ht="20.100000000000001" customHeight="1" x14ac:dyDescent="0.2">
      <c r="A20" s="1325" t="s">
        <v>14</v>
      </c>
      <c r="B20" s="1325"/>
      <c r="C20" s="1325"/>
      <c r="D20" s="1339">
        <f>'DATOS } '!C37</f>
        <v>0</v>
      </c>
      <c r="E20" s="1333"/>
      <c r="F20" s="1333"/>
      <c r="G20" s="1333"/>
    </row>
    <row r="21" spans="1:10" s="706" customFormat="1" ht="20.100000000000001" customHeight="1" x14ac:dyDescent="0.2">
      <c r="A21" s="711"/>
      <c r="B21" s="711"/>
      <c r="C21" s="711"/>
      <c r="D21" s="712"/>
      <c r="E21" s="380"/>
      <c r="F21" s="380"/>
      <c r="G21" s="763"/>
    </row>
    <row r="22" spans="1:10" s="706" customFormat="1" ht="20.100000000000001" customHeight="1" x14ac:dyDescent="0.2">
      <c r="A22" s="1325" t="s">
        <v>15</v>
      </c>
      <c r="B22" s="1325"/>
      <c r="C22" s="1325"/>
      <c r="D22" s="1325"/>
      <c r="E22" s="1325"/>
      <c r="F22" s="1325"/>
      <c r="G22" s="1357"/>
      <c r="H22" s="1357"/>
      <c r="I22" s="1357"/>
      <c r="J22" s="1357"/>
    </row>
    <row r="23" spans="1:10" s="706" customFormat="1" ht="20.100000000000001" customHeight="1" x14ac:dyDescent="0.2">
      <c r="A23" s="711"/>
      <c r="B23" s="711"/>
      <c r="C23" s="711"/>
      <c r="D23" s="711"/>
      <c r="E23" s="711"/>
      <c r="F23" s="711"/>
      <c r="G23" s="182"/>
    </row>
    <row r="24" spans="1:10" s="706" customFormat="1" ht="20.100000000000001" customHeight="1" x14ac:dyDescent="0.2">
      <c r="A24" s="1331" t="s">
        <v>250</v>
      </c>
      <c r="B24" s="1331"/>
      <c r="C24" s="1331"/>
      <c r="D24" s="1331"/>
      <c r="E24" s="1331"/>
      <c r="F24" s="1331"/>
    </row>
    <row r="25" spans="1:10" s="706" customFormat="1" ht="20.100000000000001" customHeight="1" x14ac:dyDescent="0.2">
      <c r="A25" s="707"/>
      <c r="B25" s="707"/>
      <c r="C25" s="707"/>
      <c r="D25" s="707"/>
      <c r="E25" s="713"/>
      <c r="F25" s="714"/>
      <c r="G25" s="714"/>
      <c r="H25" s="714"/>
      <c r="I25" s="714"/>
      <c r="J25" s="714"/>
    </row>
    <row r="26" spans="1:10" s="706" customFormat="1"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s="706" customFormat="1" ht="20.100000000000001" customHeight="1" x14ac:dyDescent="0.2">
      <c r="B27" s="1331"/>
      <c r="C27" s="1331"/>
      <c r="D27" s="1331"/>
      <c r="E27" s="1331"/>
      <c r="F27" s="707"/>
      <c r="G27" s="380"/>
    </row>
    <row r="28" spans="1:10" s="706" customFormat="1" ht="20.100000000000001" customHeight="1" x14ac:dyDescent="0.2">
      <c r="A28" s="1331" t="s">
        <v>251</v>
      </c>
      <c r="B28" s="1331"/>
      <c r="C28" s="1331"/>
      <c r="D28" s="1331"/>
      <c r="E28" s="1341">
        <f>'DATOS } '!I7</f>
        <v>0</v>
      </c>
      <c r="F28" s="1341"/>
      <c r="G28" s="715"/>
      <c r="H28" s="715"/>
    </row>
    <row r="29" spans="1:10" s="706" customFormat="1" ht="20.100000000000001" customHeight="1" x14ac:dyDescent="0.2">
      <c r="F29" s="380"/>
      <c r="G29" s="380"/>
    </row>
    <row r="30" spans="1:10" s="706" customFormat="1" ht="20.100000000000001" customHeight="1" x14ac:dyDescent="0.2">
      <c r="A30" s="1292" t="s">
        <v>304</v>
      </c>
      <c r="B30" s="1292"/>
      <c r="C30" s="1292"/>
      <c r="D30" s="1292"/>
      <c r="E30" s="1292"/>
      <c r="F30" s="1292"/>
      <c r="G30" s="1292"/>
      <c r="H30" s="1292"/>
      <c r="I30" s="1292"/>
      <c r="J30" s="1292"/>
    </row>
    <row r="31" spans="1:10" s="706" customFormat="1" ht="20.100000000000001" customHeight="1" x14ac:dyDescent="0.2">
      <c r="A31" s="716"/>
      <c r="B31" s="716"/>
      <c r="C31" s="716"/>
      <c r="D31" s="716"/>
      <c r="G31" s="182"/>
    </row>
    <row r="32" spans="1:10" s="706" customFormat="1" ht="39.950000000000003" customHeight="1" x14ac:dyDescent="0.2">
      <c r="A32" s="1207" t="s">
        <v>329</v>
      </c>
      <c r="B32" s="1207"/>
      <c r="C32" s="1207"/>
      <c r="D32" s="1207"/>
      <c r="E32" s="1207"/>
      <c r="F32" s="1207"/>
      <c r="G32" s="1207"/>
      <c r="H32" s="1207"/>
      <c r="I32" s="1207"/>
      <c r="J32" s="1207"/>
    </row>
    <row r="33" spans="1:10" s="706" customFormat="1" ht="20.100000000000001" customHeight="1" x14ac:dyDescent="0.2">
      <c r="A33" s="728"/>
      <c r="B33" s="728"/>
      <c r="C33" s="728"/>
      <c r="D33" s="728"/>
      <c r="E33" s="728"/>
      <c r="F33" s="728"/>
      <c r="G33" s="728"/>
    </row>
    <row r="34" spans="1:10" s="706" customFormat="1" ht="120" customHeight="1" x14ac:dyDescent="0.25">
      <c r="G34" s="1281"/>
      <c r="H34" s="1281"/>
      <c r="I34" s="1342"/>
      <c r="J34" s="1342"/>
    </row>
    <row r="35" spans="1:10" s="706" customFormat="1" ht="20.100000000000001" customHeight="1" x14ac:dyDescent="0.25">
      <c r="G35" s="1281" t="s">
        <v>27</v>
      </c>
      <c r="H35" s="1281"/>
      <c r="I35" s="1345" t="str">
        <f>I2</f>
        <v>LCP-XXX-XX</v>
      </c>
      <c r="J35" s="1345"/>
    </row>
    <row r="36" spans="1:10" s="706" customFormat="1" ht="20.100000000000001" customHeight="1" x14ac:dyDescent="0.25">
      <c r="G36" s="717"/>
      <c r="H36" s="717"/>
      <c r="I36" s="718"/>
      <c r="J36" s="718"/>
    </row>
    <row r="37" spans="1:10" s="706" customFormat="1" ht="20.100000000000001" customHeight="1" x14ac:dyDescent="0.2">
      <c r="A37" s="1292" t="s">
        <v>355</v>
      </c>
      <c r="B37" s="1292"/>
      <c r="C37" s="1292"/>
      <c r="D37" s="1292"/>
      <c r="E37" s="1292"/>
      <c r="F37" s="1292"/>
      <c r="G37" s="1292"/>
      <c r="H37" s="1292"/>
      <c r="I37" s="1292"/>
      <c r="J37" s="1292"/>
    </row>
    <row r="38" spans="1:10" s="706" customFormat="1" ht="12" customHeight="1" thickBot="1" x14ac:dyDescent="0.25">
      <c r="A38" s="719"/>
      <c r="B38" s="719"/>
      <c r="C38" s="719"/>
      <c r="D38" s="719"/>
      <c r="E38" s="719"/>
      <c r="F38" s="719"/>
      <c r="G38" s="719"/>
      <c r="J38" s="764"/>
    </row>
    <row r="39" spans="1:10" s="706" customFormat="1" ht="35.1" customHeight="1" thickBot="1" x14ac:dyDescent="0.25">
      <c r="A39" s="1294" t="s">
        <v>313</v>
      </c>
      <c r="B39" s="1279"/>
      <c r="C39" s="1279" t="s">
        <v>265</v>
      </c>
      <c r="D39" s="1279"/>
      <c r="E39" s="1279" t="s">
        <v>266</v>
      </c>
      <c r="F39" s="1349"/>
      <c r="G39" s="1311" t="s">
        <v>267</v>
      </c>
      <c r="H39" s="1312"/>
      <c r="I39" s="1312"/>
      <c r="J39" s="1353"/>
    </row>
    <row r="40" spans="1:10" s="706" customFormat="1" ht="35.1" customHeight="1" thickBot="1" x14ac:dyDescent="0.25">
      <c r="A40" s="1347"/>
      <c r="B40" s="1348"/>
      <c r="C40" s="1348"/>
      <c r="D40" s="1348"/>
      <c r="E40" s="1348"/>
      <c r="F40" s="1348"/>
      <c r="G40" s="1354" t="s">
        <v>268</v>
      </c>
      <c r="H40" s="1354"/>
      <c r="I40" s="1354" t="s">
        <v>269</v>
      </c>
      <c r="J40" s="1355"/>
    </row>
    <row r="41" spans="1:10" s="706" customFormat="1" ht="35.1" customHeight="1" thickBot="1" x14ac:dyDescent="0.25">
      <c r="A41" s="1350" t="str">
        <f>D13</f>
        <v xml:space="preserve">Pesa de 10 kg </v>
      </c>
      <c r="B41" s="1351"/>
      <c r="C41" s="1350" t="s">
        <v>5</v>
      </c>
      <c r="D41" s="1352"/>
      <c r="E41" s="1318" t="e">
        <f>VLOOKUP($J$38,'DATOS } '!B123:G133,1,FALSE)</f>
        <v>#N/A</v>
      </c>
      <c r="F41" s="1319"/>
      <c r="G41" s="183" t="e">
        <f>VLOOKUP($J$38,'DATOS } '!B123:G133,3,FALSE)</f>
        <v>#N/A</v>
      </c>
      <c r="H41" s="184" t="s">
        <v>259</v>
      </c>
      <c r="I41" s="183" t="e">
        <f>VLOOKUP($J$38,'DATOS } '!B123:G133,5,FALSE)</f>
        <v>#N/A</v>
      </c>
      <c r="J41" s="185" t="s">
        <v>148</v>
      </c>
    </row>
    <row r="42" spans="1:10" s="706" customFormat="1" ht="35.1" customHeight="1" thickBot="1" x14ac:dyDescent="0.25">
      <c r="A42" s="1320"/>
      <c r="B42" s="1319"/>
      <c r="C42" s="1320"/>
      <c r="D42" s="1321"/>
      <c r="E42" s="1318"/>
      <c r="F42" s="1319"/>
      <c r="G42" s="183"/>
      <c r="H42" s="184"/>
      <c r="I42" s="183"/>
      <c r="J42" s="185"/>
    </row>
    <row r="43" spans="1:10" s="706" customFormat="1" ht="20.100000000000001" customHeight="1" x14ac:dyDescent="0.2"/>
    <row r="44" spans="1:10" s="706" customFormat="1" ht="20.100000000000001" customHeight="1" x14ac:dyDescent="0.2">
      <c r="A44" s="1292" t="s">
        <v>314</v>
      </c>
      <c r="B44" s="1292"/>
      <c r="C44" s="1292"/>
      <c r="D44" s="1292"/>
      <c r="E44" s="1292"/>
      <c r="F44" s="1292"/>
      <c r="G44" s="1292"/>
      <c r="H44" s="1292"/>
      <c r="I44" s="1292"/>
      <c r="J44" s="1292"/>
    </row>
    <row r="45" spans="1:10" s="706" customFormat="1" ht="12" customHeight="1" x14ac:dyDescent="0.2">
      <c r="A45" s="721"/>
    </row>
    <row r="46" spans="1:10" s="706" customFormat="1" ht="20.100000000000001" customHeight="1" x14ac:dyDescent="0.2">
      <c r="A46" s="1300" t="s">
        <v>301</v>
      </c>
      <c r="B46" s="1300"/>
      <c r="C46" s="1300"/>
      <c r="D46" s="1300"/>
      <c r="E46" s="1300"/>
      <c r="F46" s="1300"/>
      <c r="G46" s="1300"/>
      <c r="H46" s="1300"/>
      <c r="I46" s="1300"/>
      <c r="J46" s="1300"/>
    </row>
    <row r="47" spans="1:10" s="706" customFormat="1" ht="20.100000000000001" customHeight="1" x14ac:dyDescent="0.2">
      <c r="A47" s="1300"/>
      <c r="B47" s="1300"/>
      <c r="C47" s="1300"/>
      <c r="D47" s="1300"/>
      <c r="E47" s="1300"/>
      <c r="F47" s="1300"/>
      <c r="G47" s="1300"/>
      <c r="H47" s="1300"/>
      <c r="I47" s="1300"/>
      <c r="J47" s="1300"/>
    </row>
    <row r="48" spans="1:10" s="706" customFormat="1" ht="20.100000000000001" customHeight="1"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s="706" customFormat="1"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s="706" customFormat="1" ht="30"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s="706" customFormat="1" ht="30" customHeight="1" thickBot="1" x14ac:dyDescent="0.25">
      <c r="A51" s="1320"/>
      <c r="B51" s="1346"/>
      <c r="C51" s="1346"/>
      <c r="D51" s="723" t="e">
        <f>'10 kg-C }'!B7</f>
        <v>#N/A</v>
      </c>
      <c r="E51" s="382" t="e">
        <f>'10 kg-C }'!D7</f>
        <v>#N/A</v>
      </c>
      <c r="F51" s="765" t="e">
        <f>'10 kg-C }'!C16</f>
        <v>#N/A</v>
      </c>
      <c r="G51" s="1307" t="e">
        <f>'10 kg-C }'!B9</f>
        <v>#N/A</v>
      </c>
      <c r="H51" s="1308"/>
      <c r="I51" s="1309" t="e">
        <f>'10 kg-C }'!D9</f>
        <v>#N/A</v>
      </c>
      <c r="J51" s="1310"/>
    </row>
    <row r="52" spans="1:1022 1031:2042 2051:3072 3081:4092 4101:5112 5121:6142 6151:7162 7171:8192 8201:9212 9221:10232 10241:11262 11271:12282 12291:13312 13321:14332 14341:15352 15361:16382" s="706" customFormat="1" ht="30" hidden="1" customHeight="1" thickBot="1" x14ac:dyDescent="0.25">
      <c r="A52" s="1311"/>
      <c r="B52" s="1312"/>
      <c r="C52" s="1313"/>
      <c r="D52" s="187"/>
      <c r="E52" s="384"/>
      <c r="F52" s="766"/>
      <c r="G52" s="1312"/>
      <c r="H52" s="1313"/>
      <c r="I52" s="1314"/>
      <c r="J52" s="1315"/>
    </row>
    <row r="53" spans="1:1022 1031:2042 2051:3072 3081:4092 4101:5112 5121:6142 6151:7162 7171:8192 8201:9212 9221:10232 10241:11262 11271:12282 12291:13312 13321:14332 14341:15352 15361:16382" s="706" customFormat="1" ht="20.100000000000001" customHeight="1" x14ac:dyDescent="0.2">
      <c r="A53" s="725"/>
      <c r="B53" s="725"/>
      <c r="C53" s="725"/>
      <c r="D53" s="726"/>
      <c r="E53" s="725"/>
      <c r="F53" s="725"/>
      <c r="G53" s="725"/>
      <c r="H53" s="725"/>
      <c r="I53" s="727"/>
      <c r="J53" s="727"/>
    </row>
    <row r="54" spans="1:1022 1031:2042 2051:3072 3081:4092 4101:5112 5121:6142 6151:7162 7171:8192 8201:9212 9221:10232 10241:11262 11271:12282 12291:13312 13321:14332 14341:15352 15361:16382" s="706" customFormat="1" ht="20.100000000000001" customHeight="1" x14ac:dyDescent="0.2">
      <c r="A54" s="1293" t="s">
        <v>306</v>
      </c>
      <c r="B54" s="1293"/>
      <c r="C54" s="1293"/>
      <c r="D54" s="1293"/>
      <c r="E54" s="1293"/>
      <c r="F54" s="1293"/>
      <c r="G54" s="1293"/>
      <c r="H54" s="1293"/>
      <c r="I54" s="1293"/>
      <c r="J54" s="1293"/>
    </row>
    <row r="55" spans="1:1022 1031:2042 2051:3072 3081:4092 4101:5112 5121:6142 6151:7162 7171:8192 8201:9212 9221:10232 10241:11262 11271:12282 12291:13312 13321:14332 14341:15352 15361:16382" s="706" customFormat="1" ht="12" customHeight="1" x14ac:dyDescent="0.2">
      <c r="A55" s="721"/>
      <c r="B55" s="721"/>
    </row>
    <row r="56" spans="1:1022 1031:2042 2051:3072 3081:4092 4101:5112 5121:6142 6151:7162 7171:8192 8201:9212 9221:10232 10241:11262 11271:12282 12291:13312 13321:14332 14341:15352 15361:16382" ht="30" customHeight="1" x14ac:dyDescent="0.2">
      <c r="A56" s="1218" t="s">
        <v>357</v>
      </c>
      <c r="B56" s="1218"/>
      <c r="C56" s="1218"/>
      <c r="D56" s="1218"/>
      <c r="E56" s="1218"/>
      <c r="F56" s="1218"/>
      <c r="G56" s="1218"/>
      <c r="H56" s="1218"/>
      <c r="I56" s="1218"/>
      <c r="J56" s="1218"/>
    </row>
    <row r="57" spans="1:1022 1031:2042 2051:3072 3081:4092 4101:5112 5121:6142 6151:7162 7171:8192 8201:9212 9221:10232 10241:11262 11271:12282 12291:13312 13321:14332 14341:15352 15361:16382" ht="30" customHeight="1" x14ac:dyDescent="0.2">
      <c r="A57" s="1218"/>
      <c r="B57" s="1218"/>
      <c r="C57" s="1218"/>
      <c r="D57" s="1218"/>
      <c r="E57" s="1218"/>
      <c r="F57" s="1218"/>
      <c r="G57" s="1218"/>
      <c r="H57" s="1218"/>
      <c r="I57" s="1218"/>
      <c r="J57" s="1218"/>
    </row>
    <row r="58" spans="1:1022 1031:2042 2051:3072 3081:4092 4101:5112 5121:6142 6151:7162 7171:8192 8201:9212 9221:10232 10241:11262 11271:12282 12291:13312 13321:14332 14341:15352 15361:16382" s="706" customFormat="1" ht="20.100000000000001" customHeight="1" x14ac:dyDescent="0.2">
      <c r="A58" s="728"/>
      <c r="B58" s="728"/>
      <c r="C58" s="728"/>
      <c r="D58" s="728"/>
      <c r="E58" s="728"/>
      <c r="F58" s="728"/>
      <c r="G58" s="728"/>
      <c r="H58" s="728"/>
      <c r="I58" s="728"/>
      <c r="J58" s="728"/>
    </row>
    <row r="59" spans="1:1022 1031:2042 2051:3072 3081:4092 4101:5112 5121:6142 6151:7162 7171:8192 8201:9212 9221:10232 10241:11262 11271:12282 12291:13312 13321:14332 14341:15352 15361:16382" s="706" customFormat="1" ht="20.100000000000001" customHeight="1" x14ac:dyDescent="0.2">
      <c r="A59" s="1293" t="s">
        <v>307</v>
      </c>
      <c r="B59" s="1293"/>
      <c r="C59" s="1293"/>
      <c r="D59" s="1293"/>
      <c r="E59" s="1293"/>
      <c r="F59" s="1293"/>
      <c r="G59" s="1293"/>
      <c r="H59" s="1293"/>
      <c r="I59" s="1293"/>
      <c r="J59" s="1293"/>
    </row>
    <row r="60" spans="1:1022 1031:2042 2051:3072 3081:4092 4101:5112 5121:6142 6151:7162 7171:8192 8201:9212 9221:10232 10241:11262 11271:12282 12291:13312 13321:14332 14341:15352 15361:16382" s="706" customFormat="1" ht="12" customHeight="1" thickBot="1" x14ac:dyDescent="0.25">
      <c r="A60" s="721"/>
      <c r="B60" s="721"/>
      <c r="J60" s="767"/>
      <c r="K60" s="721"/>
      <c r="L60" s="721"/>
      <c r="U60" s="721"/>
      <c r="V60" s="721"/>
      <c r="AE60" s="721"/>
      <c r="AF60" s="721"/>
      <c r="AO60" s="721"/>
      <c r="AP60" s="721"/>
      <c r="AY60" s="721"/>
      <c r="AZ60" s="721"/>
      <c r="BI60" s="721"/>
      <c r="BJ60" s="721"/>
      <c r="BS60" s="721"/>
      <c r="BT60" s="721"/>
      <c r="CC60" s="721"/>
      <c r="CD60" s="721"/>
      <c r="CM60" s="721"/>
      <c r="CN60" s="721"/>
      <c r="CW60" s="721"/>
      <c r="CX60" s="721"/>
      <c r="DG60" s="721"/>
      <c r="DH60" s="721"/>
      <c r="DQ60" s="721"/>
      <c r="DR60" s="721"/>
      <c r="EA60" s="721"/>
      <c r="EB60" s="721"/>
      <c r="EK60" s="721"/>
      <c r="EL60" s="721"/>
      <c r="EU60" s="721"/>
      <c r="EV60" s="721"/>
      <c r="FE60" s="721"/>
      <c r="FF60" s="721"/>
      <c r="FO60" s="721"/>
      <c r="FP60" s="721"/>
      <c r="FY60" s="721"/>
      <c r="FZ60" s="721"/>
      <c r="GI60" s="721"/>
      <c r="GJ60" s="721"/>
      <c r="GS60" s="721"/>
      <c r="GT60" s="721"/>
      <c r="HC60" s="721"/>
      <c r="HD60" s="721"/>
      <c r="HM60" s="721"/>
      <c r="HN60" s="721"/>
      <c r="HW60" s="721"/>
      <c r="HX60" s="721"/>
      <c r="IG60" s="721"/>
      <c r="IH60" s="721"/>
      <c r="IQ60" s="721"/>
      <c r="IR60" s="721"/>
      <c r="JA60" s="721"/>
      <c r="JB60" s="721"/>
      <c r="JK60" s="721"/>
      <c r="JL60" s="721"/>
      <c r="JU60" s="721"/>
      <c r="JV60" s="721"/>
      <c r="KE60" s="721"/>
      <c r="KF60" s="721"/>
      <c r="KO60" s="721"/>
      <c r="KP60" s="721"/>
      <c r="KY60" s="721"/>
      <c r="KZ60" s="721"/>
      <c r="LI60" s="721"/>
      <c r="LJ60" s="721"/>
      <c r="LS60" s="721"/>
      <c r="LT60" s="721"/>
      <c r="MC60" s="721"/>
      <c r="MD60" s="721"/>
      <c r="MM60" s="721"/>
      <c r="MN60" s="721"/>
      <c r="MW60" s="721"/>
      <c r="MX60" s="721"/>
      <c r="NG60" s="721"/>
      <c r="NH60" s="721"/>
      <c r="NQ60" s="721"/>
      <c r="NR60" s="721"/>
      <c r="OA60" s="721"/>
      <c r="OB60" s="721"/>
      <c r="OK60" s="721"/>
      <c r="OL60" s="721"/>
      <c r="OU60" s="721"/>
      <c r="OV60" s="721"/>
      <c r="PE60" s="721"/>
      <c r="PF60" s="721"/>
      <c r="PO60" s="721"/>
      <c r="PP60" s="721"/>
      <c r="PY60" s="721"/>
      <c r="PZ60" s="721"/>
      <c r="QI60" s="721"/>
      <c r="QJ60" s="721"/>
      <c r="QS60" s="721"/>
      <c r="QT60" s="721"/>
      <c r="RC60" s="721"/>
      <c r="RD60" s="721"/>
      <c r="RM60" s="721"/>
      <c r="RN60" s="721"/>
      <c r="RW60" s="721"/>
      <c r="RX60" s="721"/>
      <c r="SG60" s="721"/>
      <c r="SH60" s="721"/>
      <c r="SQ60" s="721"/>
      <c r="SR60" s="721"/>
      <c r="TA60" s="721"/>
      <c r="TB60" s="721"/>
      <c r="TK60" s="721"/>
      <c r="TL60" s="721"/>
      <c r="TU60" s="721"/>
      <c r="TV60" s="721"/>
      <c r="UE60" s="721"/>
      <c r="UF60" s="721"/>
      <c r="UO60" s="721"/>
      <c r="UP60" s="721"/>
      <c r="UY60" s="721"/>
      <c r="UZ60" s="721"/>
      <c r="VI60" s="721"/>
      <c r="VJ60" s="721"/>
      <c r="VS60" s="721"/>
      <c r="VT60" s="721"/>
      <c r="WC60" s="721"/>
      <c r="WD60" s="721"/>
      <c r="WM60" s="721"/>
      <c r="WN60" s="721"/>
      <c r="WW60" s="721"/>
      <c r="WX60" s="721"/>
      <c r="XG60" s="721"/>
      <c r="XH60" s="721"/>
      <c r="XQ60" s="721"/>
      <c r="XR60" s="721"/>
      <c r="YA60" s="721"/>
      <c r="YB60" s="721"/>
      <c r="YK60" s="721"/>
      <c r="YL60" s="721"/>
      <c r="YU60" s="721"/>
      <c r="YV60" s="721"/>
      <c r="ZE60" s="721"/>
      <c r="ZF60" s="721"/>
      <c r="ZO60" s="721"/>
      <c r="ZP60" s="721"/>
      <c r="ZY60" s="721"/>
      <c r="ZZ60" s="721"/>
      <c r="AAI60" s="721"/>
      <c r="AAJ60" s="721"/>
      <c r="AAS60" s="721"/>
      <c r="AAT60" s="721"/>
      <c r="ABC60" s="721"/>
      <c r="ABD60" s="721"/>
      <c r="ABM60" s="721"/>
      <c r="ABN60" s="721"/>
      <c r="ABW60" s="721"/>
      <c r="ABX60" s="721"/>
      <c r="ACG60" s="721"/>
      <c r="ACH60" s="721"/>
      <c r="ACQ60" s="721"/>
      <c r="ACR60" s="721"/>
      <c r="ADA60" s="721"/>
      <c r="ADB60" s="721"/>
      <c r="ADK60" s="721"/>
      <c r="ADL60" s="721"/>
      <c r="ADU60" s="721"/>
      <c r="ADV60" s="721"/>
      <c r="AEE60" s="721"/>
      <c r="AEF60" s="721"/>
      <c r="AEO60" s="721"/>
      <c r="AEP60" s="721"/>
      <c r="AEY60" s="721"/>
      <c r="AEZ60" s="721"/>
      <c r="AFI60" s="721"/>
      <c r="AFJ60" s="721"/>
      <c r="AFS60" s="721"/>
      <c r="AFT60" s="721"/>
      <c r="AGC60" s="721"/>
      <c r="AGD60" s="721"/>
      <c r="AGM60" s="721"/>
      <c r="AGN60" s="721"/>
      <c r="AGW60" s="721"/>
      <c r="AGX60" s="721"/>
      <c r="AHG60" s="721"/>
      <c r="AHH60" s="721"/>
      <c r="AHQ60" s="721"/>
      <c r="AHR60" s="721"/>
      <c r="AIA60" s="721"/>
      <c r="AIB60" s="721"/>
      <c r="AIK60" s="721"/>
      <c r="AIL60" s="721"/>
      <c r="AIU60" s="721"/>
      <c r="AIV60" s="721"/>
      <c r="AJE60" s="721"/>
      <c r="AJF60" s="721"/>
      <c r="AJO60" s="721"/>
      <c r="AJP60" s="721"/>
      <c r="AJY60" s="721"/>
      <c r="AJZ60" s="721"/>
      <c r="AKI60" s="721"/>
      <c r="AKJ60" s="721"/>
      <c r="AKS60" s="721"/>
      <c r="AKT60" s="721"/>
      <c r="ALC60" s="721"/>
      <c r="ALD60" s="721"/>
      <c r="ALM60" s="721"/>
      <c r="ALN60" s="721"/>
      <c r="ALW60" s="721"/>
      <c r="ALX60" s="721"/>
      <c r="AMG60" s="721"/>
      <c r="AMH60" s="721"/>
      <c r="AMQ60" s="721"/>
      <c r="AMR60" s="721"/>
      <c r="ANA60" s="721"/>
      <c r="ANB60" s="721"/>
      <c r="ANK60" s="721"/>
      <c r="ANL60" s="721"/>
      <c r="ANU60" s="721"/>
      <c r="ANV60" s="721"/>
      <c r="AOE60" s="721"/>
      <c r="AOF60" s="721"/>
      <c r="AOO60" s="721"/>
      <c r="AOP60" s="721"/>
      <c r="AOY60" s="721"/>
      <c r="AOZ60" s="721"/>
      <c r="API60" s="721"/>
      <c r="APJ60" s="721"/>
      <c r="APS60" s="721"/>
      <c r="APT60" s="721"/>
      <c r="AQC60" s="721"/>
      <c r="AQD60" s="721"/>
      <c r="AQM60" s="721"/>
      <c r="AQN60" s="721"/>
      <c r="AQW60" s="721"/>
      <c r="AQX60" s="721"/>
      <c r="ARG60" s="721"/>
      <c r="ARH60" s="721"/>
      <c r="ARQ60" s="721"/>
      <c r="ARR60" s="721"/>
      <c r="ASA60" s="721"/>
      <c r="ASB60" s="721"/>
      <c r="ASK60" s="721"/>
      <c r="ASL60" s="721"/>
      <c r="ASU60" s="721"/>
      <c r="ASV60" s="721"/>
      <c r="ATE60" s="721"/>
      <c r="ATF60" s="721"/>
      <c r="ATO60" s="721"/>
      <c r="ATP60" s="721"/>
      <c r="ATY60" s="721"/>
      <c r="ATZ60" s="721"/>
      <c r="AUI60" s="721"/>
      <c r="AUJ60" s="721"/>
      <c r="AUS60" s="721"/>
      <c r="AUT60" s="721"/>
      <c r="AVC60" s="721"/>
      <c r="AVD60" s="721"/>
      <c r="AVM60" s="721"/>
      <c r="AVN60" s="721"/>
      <c r="AVW60" s="721"/>
      <c r="AVX60" s="721"/>
      <c r="AWG60" s="721"/>
      <c r="AWH60" s="721"/>
      <c r="AWQ60" s="721"/>
      <c r="AWR60" s="721"/>
      <c r="AXA60" s="721"/>
      <c r="AXB60" s="721"/>
      <c r="AXK60" s="721"/>
      <c r="AXL60" s="721"/>
      <c r="AXU60" s="721"/>
      <c r="AXV60" s="721"/>
      <c r="AYE60" s="721"/>
      <c r="AYF60" s="721"/>
      <c r="AYO60" s="721"/>
      <c r="AYP60" s="721"/>
      <c r="AYY60" s="721"/>
      <c r="AYZ60" s="721"/>
      <c r="AZI60" s="721"/>
      <c r="AZJ60" s="721"/>
      <c r="AZS60" s="721"/>
      <c r="AZT60" s="721"/>
      <c r="BAC60" s="721"/>
      <c r="BAD60" s="721"/>
      <c r="BAM60" s="721"/>
      <c r="BAN60" s="721"/>
      <c r="BAW60" s="721"/>
      <c r="BAX60" s="721"/>
      <c r="BBG60" s="721"/>
      <c r="BBH60" s="721"/>
      <c r="BBQ60" s="721"/>
      <c r="BBR60" s="721"/>
      <c r="BCA60" s="721"/>
      <c r="BCB60" s="721"/>
      <c r="BCK60" s="721"/>
      <c r="BCL60" s="721"/>
      <c r="BCU60" s="721"/>
      <c r="BCV60" s="721"/>
      <c r="BDE60" s="721"/>
      <c r="BDF60" s="721"/>
      <c r="BDO60" s="721"/>
      <c r="BDP60" s="721"/>
      <c r="BDY60" s="721"/>
      <c r="BDZ60" s="721"/>
      <c r="BEI60" s="721"/>
      <c r="BEJ60" s="721"/>
      <c r="BES60" s="721"/>
      <c r="BET60" s="721"/>
      <c r="BFC60" s="721"/>
      <c r="BFD60" s="721"/>
      <c r="BFM60" s="721"/>
      <c r="BFN60" s="721"/>
      <c r="BFW60" s="721"/>
      <c r="BFX60" s="721"/>
      <c r="BGG60" s="721"/>
      <c r="BGH60" s="721"/>
      <c r="BGQ60" s="721"/>
      <c r="BGR60" s="721"/>
      <c r="BHA60" s="721"/>
      <c r="BHB60" s="721"/>
      <c r="BHK60" s="721"/>
      <c r="BHL60" s="721"/>
      <c r="BHU60" s="721"/>
      <c r="BHV60" s="721"/>
      <c r="BIE60" s="721"/>
      <c r="BIF60" s="721"/>
      <c r="BIO60" s="721"/>
      <c r="BIP60" s="721"/>
      <c r="BIY60" s="721"/>
      <c r="BIZ60" s="721"/>
      <c r="BJI60" s="721"/>
      <c r="BJJ60" s="721"/>
      <c r="BJS60" s="721"/>
      <c r="BJT60" s="721"/>
      <c r="BKC60" s="721"/>
      <c r="BKD60" s="721"/>
      <c r="BKM60" s="721"/>
      <c r="BKN60" s="721"/>
      <c r="BKW60" s="721"/>
      <c r="BKX60" s="721"/>
      <c r="BLG60" s="721"/>
      <c r="BLH60" s="721"/>
      <c r="BLQ60" s="721"/>
      <c r="BLR60" s="721"/>
      <c r="BMA60" s="721"/>
      <c r="BMB60" s="721"/>
      <c r="BMK60" s="721"/>
      <c r="BML60" s="721"/>
      <c r="BMU60" s="721"/>
      <c r="BMV60" s="721"/>
      <c r="BNE60" s="721"/>
      <c r="BNF60" s="721"/>
      <c r="BNO60" s="721"/>
      <c r="BNP60" s="721"/>
      <c r="BNY60" s="721"/>
      <c r="BNZ60" s="721"/>
      <c r="BOI60" s="721"/>
      <c r="BOJ60" s="721"/>
      <c r="BOS60" s="721"/>
      <c r="BOT60" s="721"/>
      <c r="BPC60" s="721"/>
      <c r="BPD60" s="721"/>
      <c r="BPM60" s="721"/>
      <c r="BPN60" s="721"/>
      <c r="BPW60" s="721"/>
      <c r="BPX60" s="721"/>
      <c r="BQG60" s="721"/>
      <c r="BQH60" s="721"/>
      <c r="BQQ60" s="721"/>
      <c r="BQR60" s="721"/>
      <c r="BRA60" s="721"/>
      <c r="BRB60" s="721"/>
      <c r="BRK60" s="721"/>
      <c r="BRL60" s="721"/>
      <c r="BRU60" s="721"/>
      <c r="BRV60" s="721"/>
      <c r="BSE60" s="721"/>
      <c r="BSF60" s="721"/>
      <c r="BSO60" s="721"/>
      <c r="BSP60" s="721"/>
      <c r="BSY60" s="721"/>
      <c r="BSZ60" s="721"/>
      <c r="BTI60" s="721"/>
      <c r="BTJ60" s="721"/>
      <c r="BTS60" s="721"/>
      <c r="BTT60" s="721"/>
      <c r="BUC60" s="721"/>
      <c r="BUD60" s="721"/>
      <c r="BUM60" s="721"/>
      <c r="BUN60" s="721"/>
      <c r="BUW60" s="721"/>
      <c r="BUX60" s="721"/>
      <c r="BVG60" s="721"/>
      <c r="BVH60" s="721"/>
      <c r="BVQ60" s="721"/>
      <c r="BVR60" s="721"/>
      <c r="BWA60" s="721"/>
      <c r="BWB60" s="721"/>
      <c r="BWK60" s="721"/>
      <c r="BWL60" s="721"/>
      <c r="BWU60" s="721"/>
      <c r="BWV60" s="721"/>
      <c r="BXE60" s="721"/>
      <c r="BXF60" s="721"/>
      <c r="BXO60" s="721"/>
      <c r="BXP60" s="721"/>
      <c r="BXY60" s="721"/>
      <c r="BXZ60" s="721"/>
      <c r="BYI60" s="721"/>
      <c r="BYJ60" s="721"/>
      <c r="BYS60" s="721"/>
      <c r="BYT60" s="721"/>
      <c r="BZC60" s="721"/>
      <c r="BZD60" s="721"/>
      <c r="BZM60" s="721"/>
      <c r="BZN60" s="721"/>
      <c r="BZW60" s="721"/>
      <c r="BZX60" s="721"/>
      <c r="CAG60" s="721"/>
      <c r="CAH60" s="721"/>
      <c r="CAQ60" s="721"/>
      <c r="CAR60" s="721"/>
      <c r="CBA60" s="721"/>
      <c r="CBB60" s="721"/>
      <c r="CBK60" s="721"/>
      <c r="CBL60" s="721"/>
      <c r="CBU60" s="721"/>
      <c r="CBV60" s="721"/>
      <c r="CCE60" s="721"/>
      <c r="CCF60" s="721"/>
      <c r="CCO60" s="721"/>
      <c r="CCP60" s="721"/>
      <c r="CCY60" s="721"/>
      <c r="CCZ60" s="721"/>
      <c r="CDI60" s="721"/>
      <c r="CDJ60" s="721"/>
      <c r="CDS60" s="721"/>
      <c r="CDT60" s="721"/>
      <c r="CEC60" s="721"/>
      <c r="CED60" s="721"/>
      <c r="CEM60" s="721"/>
      <c r="CEN60" s="721"/>
      <c r="CEW60" s="721"/>
      <c r="CEX60" s="721"/>
      <c r="CFG60" s="721"/>
      <c r="CFH60" s="721"/>
      <c r="CFQ60" s="721"/>
      <c r="CFR60" s="721"/>
      <c r="CGA60" s="721"/>
      <c r="CGB60" s="721"/>
      <c r="CGK60" s="721"/>
      <c r="CGL60" s="721"/>
      <c r="CGU60" s="721"/>
      <c r="CGV60" s="721"/>
      <c r="CHE60" s="721"/>
      <c r="CHF60" s="721"/>
      <c r="CHO60" s="721"/>
      <c r="CHP60" s="721"/>
      <c r="CHY60" s="721"/>
      <c r="CHZ60" s="721"/>
      <c r="CII60" s="721"/>
      <c r="CIJ60" s="721"/>
      <c r="CIS60" s="721"/>
      <c r="CIT60" s="721"/>
      <c r="CJC60" s="721"/>
      <c r="CJD60" s="721"/>
      <c r="CJM60" s="721"/>
      <c r="CJN60" s="721"/>
      <c r="CJW60" s="721"/>
      <c r="CJX60" s="721"/>
      <c r="CKG60" s="721"/>
      <c r="CKH60" s="721"/>
      <c r="CKQ60" s="721"/>
      <c r="CKR60" s="721"/>
      <c r="CLA60" s="721"/>
      <c r="CLB60" s="721"/>
      <c r="CLK60" s="721"/>
      <c r="CLL60" s="721"/>
      <c r="CLU60" s="721"/>
      <c r="CLV60" s="721"/>
      <c r="CME60" s="721"/>
      <c r="CMF60" s="721"/>
      <c r="CMO60" s="721"/>
      <c r="CMP60" s="721"/>
      <c r="CMY60" s="721"/>
      <c r="CMZ60" s="721"/>
      <c r="CNI60" s="721"/>
      <c r="CNJ60" s="721"/>
      <c r="CNS60" s="721"/>
      <c r="CNT60" s="721"/>
      <c r="COC60" s="721"/>
      <c r="COD60" s="721"/>
      <c r="COM60" s="721"/>
      <c r="CON60" s="721"/>
      <c r="COW60" s="721"/>
      <c r="COX60" s="721"/>
      <c r="CPG60" s="721"/>
      <c r="CPH60" s="721"/>
      <c r="CPQ60" s="721"/>
      <c r="CPR60" s="721"/>
      <c r="CQA60" s="721"/>
      <c r="CQB60" s="721"/>
      <c r="CQK60" s="721"/>
      <c r="CQL60" s="721"/>
      <c r="CQU60" s="721"/>
      <c r="CQV60" s="721"/>
      <c r="CRE60" s="721"/>
      <c r="CRF60" s="721"/>
      <c r="CRO60" s="721"/>
      <c r="CRP60" s="721"/>
      <c r="CRY60" s="721"/>
      <c r="CRZ60" s="721"/>
      <c r="CSI60" s="721"/>
      <c r="CSJ60" s="721"/>
      <c r="CSS60" s="721"/>
      <c r="CST60" s="721"/>
      <c r="CTC60" s="721"/>
      <c r="CTD60" s="721"/>
      <c r="CTM60" s="721"/>
      <c r="CTN60" s="721"/>
      <c r="CTW60" s="721"/>
      <c r="CTX60" s="721"/>
      <c r="CUG60" s="721"/>
      <c r="CUH60" s="721"/>
      <c r="CUQ60" s="721"/>
      <c r="CUR60" s="721"/>
      <c r="CVA60" s="721"/>
      <c r="CVB60" s="721"/>
      <c r="CVK60" s="721"/>
      <c r="CVL60" s="721"/>
      <c r="CVU60" s="721"/>
      <c r="CVV60" s="721"/>
      <c r="CWE60" s="721"/>
      <c r="CWF60" s="721"/>
      <c r="CWO60" s="721"/>
      <c r="CWP60" s="721"/>
      <c r="CWY60" s="721"/>
      <c r="CWZ60" s="721"/>
      <c r="CXI60" s="721"/>
      <c r="CXJ60" s="721"/>
      <c r="CXS60" s="721"/>
      <c r="CXT60" s="721"/>
      <c r="CYC60" s="721"/>
      <c r="CYD60" s="721"/>
      <c r="CYM60" s="721"/>
      <c r="CYN60" s="721"/>
      <c r="CYW60" s="721"/>
      <c r="CYX60" s="721"/>
      <c r="CZG60" s="721"/>
      <c r="CZH60" s="721"/>
      <c r="CZQ60" s="721"/>
      <c r="CZR60" s="721"/>
      <c r="DAA60" s="721"/>
      <c r="DAB60" s="721"/>
      <c r="DAK60" s="721"/>
      <c r="DAL60" s="721"/>
      <c r="DAU60" s="721"/>
      <c r="DAV60" s="721"/>
      <c r="DBE60" s="721"/>
      <c r="DBF60" s="721"/>
      <c r="DBO60" s="721"/>
      <c r="DBP60" s="721"/>
      <c r="DBY60" s="721"/>
      <c r="DBZ60" s="721"/>
      <c r="DCI60" s="721"/>
      <c r="DCJ60" s="721"/>
      <c r="DCS60" s="721"/>
      <c r="DCT60" s="721"/>
      <c r="DDC60" s="721"/>
      <c r="DDD60" s="721"/>
      <c r="DDM60" s="721"/>
      <c r="DDN60" s="721"/>
      <c r="DDW60" s="721"/>
      <c r="DDX60" s="721"/>
      <c r="DEG60" s="721"/>
      <c r="DEH60" s="721"/>
      <c r="DEQ60" s="721"/>
      <c r="DER60" s="721"/>
      <c r="DFA60" s="721"/>
      <c r="DFB60" s="721"/>
      <c r="DFK60" s="721"/>
      <c r="DFL60" s="721"/>
      <c r="DFU60" s="721"/>
      <c r="DFV60" s="721"/>
      <c r="DGE60" s="721"/>
      <c r="DGF60" s="721"/>
      <c r="DGO60" s="721"/>
      <c r="DGP60" s="721"/>
      <c r="DGY60" s="721"/>
      <c r="DGZ60" s="721"/>
      <c r="DHI60" s="721"/>
      <c r="DHJ60" s="721"/>
      <c r="DHS60" s="721"/>
      <c r="DHT60" s="721"/>
      <c r="DIC60" s="721"/>
      <c r="DID60" s="721"/>
      <c r="DIM60" s="721"/>
      <c r="DIN60" s="721"/>
      <c r="DIW60" s="721"/>
      <c r="DIX60" s="721"/>
      <c r="DJG60" s="721"/>
      <c r="DJH60" s="721"/>
      <c r="DJQ60" s="721"/>
      <c r="DJR60" s="721"/>
      <c r="DKA60" s="721"/>
      <c r="DKB60" s="721"/>
      <c r="DKK60" s="721"/>
      <c r="DKL60" s="721"/>
      <c r="DKU60" s="721"/>
      <c r="DKV60" s="721"/>
      <c r="DLE60" s="721"/>
      <c r="DLF60" s="721"/>
      <c r="DLO60" s="721"/>
      <c r="DLP60" s="721"/>
      <c r="DLY60" s="721"/>
      <c r="DLZ60" s="721"/>
      <c r="DMI60" s="721"/>
      <c r="DMJ60" s="721"/>
      <c r="DMS60" s="721"/>
      <c r="DMT60" s="721"/>
      <c r="DNC60" s="721"/>
      <c r="DND60" s="721"/>
      <c r="DNM60" s="721"/>
      <c r="DNN60" s="721"/>
      <c r="DNW60" s="721"/>
      <c r="DNX60" s="721"/>
      <c r="DOG60" s="721"/>
      <c r="DOH60" s="721"/>
      <c r="DOQ60" s="721"/>
      <c r="DOR60" s="721"/>
      <c r="DPA60" s="721"/>
      <c r="DPB60" s="721"/>
      <c r="DPK60" s="721"/>
      <c r="DPL60" s="721"/>
      <c r="DPU60" s="721"/>
      <c r="DPV60" s="721"/>
      <c r="DQE60" s="721"/>
      <c r="DQF60" s="721"/>
      <c r="DQO60" s="721"/>
      <c r="DQP60" s="721"/>
      <c r="DQY60" s="721"/>
      <c r="DQZ60" s="721"/>
      <c r="DRI60" s="721"/>
      <c r="DRJ60" s="721"/>
      <c r="DRS60" s="721"/>
      <c r="DRT60" s="721"/>
      <c r="DSC60" s="721"/>
      <c r="DSD60" s="721"/>
      <c r="DSM60" s="721"/>
      <c r="DSN60" s="721"/>
      <c r="DSW60" s="721"/>
      <c r="DSX60" s="721"/>
      <c r="DTG60" s="721"/>
      <c r="DTH60" s="721"/>
      <c r="DTQ60" s="721"/>
      <c r="DTR60" s="721"/>
      <c r="DUA60" s="721"/>
      <c r="DUB60" s="721"/>
      <c r="DUK60" s="721"/>
      <c r="DUL60" s="721"/>
      <c r="DUU60" s="721"/>
      <c r="DUV60" s="721"/>
      <c r="DVE60" s="721"/>
      <c r="DVF60" s="721"/>
      <c r="DVO60" s="721"/>
      <c r="DVP60" s="721"/>
      <c r="DVY60" s="721"/>
      <c r="DVZ60" s="721"/>
      <c r="DWI60" s="721"/>
      <c r="DWJ60" s="721"/>
      <c r="DWS60" s="721"/>
      <c r="DWT60" s="721"/>
      <c r="DXC60" s="721"/>
      <c r="DXD60" s="721"/>
      <c r="DXM60" s="721"/>
      <c r="DXN60" s="721"/>
      <c r="DXW60" s="721"/>
      <c r="DXX60" s="721"/>
      <c r="DYG60" s="721"/>
      <c r="DYH60" s="721"/>
      <c r="DYQ60" s="721"/>
      <c r="DYR60" s="721"/>
      <c r="DZA60" s="721"/>
      <c r="DZB60" s="721"/>
      <c r="DZK60" s="721"/>
      <c r="DZL60" s="721"/>
      <c r="DZU60" s="721"/>
      <c r="DZV60" s="721"/>
      <c r="EAE60" s="721"/>
      <c r="EAF60" s="721"/>
      <c r="EAO60" s="721"/>
      <c r="EAP60" s="721"/>
      <c r="EAY60" s="721"/>
      <c r="EAZ60" s="721"/>
      <c r="EBI60" s="721"/>
      <c r="EBJ60" s="721"/>
      <c r="EBS60" s="721"/>
      <c r="EBT60" s="721"/>
      <c r="ECC60" s="721"/>
      <c r="ECD60" s="721"/>
      <c r="ECM60" s="721"/>
      <c r="ECN60" s="721"/>
      <c r="ECW60" s="721"/>
      <c r="ECX60" s="721"/>
      <c r="EDG60" s="721"/>
      <c r="EDH60" s="721"/>
      <c r="EDQ60" s="721"/>
      <c r="EDR60" s="721"/>
      <c r="EEA60" s="721"/>
      <c r="EEB60" s="721"/>
      <c r="EEK60" s="721"/>
      <c r="EEL60" s="721"/>
      <c r="EEU60" s="721"/>
      <c r="EEV60" s="721"/>
      <c r="EFE60" s="721"/>
      <c r="EFF60" s="721"/>
      <c r="EFO60" s="721"/>
      <c r="EFP60" s="721"/>
      <c r="EFY60" s="721"/>
      <c r="EFZ60" s="721"/>
      <c r="EGI60" s="721"/>
      <c r="EGJ60" s="721"/>
      <c r="EGS60" s="721"/>
      <c r="EGT60" s="721"/>
      <c r="EHC60" s="721"/>
      <c r="EHD60" s="721"/>
      <c r="EHM60" s="721"/>
      <c r="EHN60" s="721"/>
      <c r="EHW60" s="721"/>
      <c r="EHX60" s="721"/>
      <c r="EIG60" s="721"/>
      <c r="EIH60" s="721"/>
      <c r="EIQ60" s="721"/>
      <c r="EIR60" s="721"/>
      <c r="EJA60" s="721"/>
      <c r="EJB60" s="721"/>
      <c r="EJK60" s="721"/>
      <c r="EJL60" s="721"/>
      <c r="EJU60" s="721"/>
      <c r="EJV60" s="721"/>
      <c r="EKE60" s="721"/>
      <c r="EKF60" s="721"/>
      <c r="EKO60" s="721"/>
      <c r="EKP60" s="721"/>
      <c r="EKY60" s="721"/>
      <c r="EKZ60" s="721"/>
      <c r="ELI60" s="721"/>
      <c r="ELJ60" s="721"/>
      <c r="ELS60" s="721"/>
      <c r="ELT60" s="721"/>
      <c r="EMC60" s="721"/>
      <c r="EMD60" s="721"/>
      <c r="EMM60" s="721"/>
      <c r="EMN60" s="721"/>
      <c r="EMW60" s="721"/>
      <c r="EMX60" s="721"/>
      <c r="ENG60" s="721"/>
      <c r="ENH60" s="721"/>
      <c r="ENQ60" s="721"/>
      <c r="ENR60" s="721"/>
      <c r="EOA60" s="721"/>
      <c r="EOB60" s="721"/>
      <c r="EOK60" s="721"/>
      <c r="EOL60" s="721"/>
      <c r="EOU60" s="721"/>
      <c r="EOV60" s="721"/>
      <c r="EPE60" s="721"/>
      <c r="EPF60" s="721"/>
      <c r="EPO60" s="721"/>
      <c r="EPP60" s="721"/>
      <c r="EPY60" s="721"/>
      <c r="EPZ60" s="721"/>
      <c r="EQI60" s="721"/>
      <c r="EQJ60" s="721"/>
      <c r="EQS60" s="721"/>
      <c r="EQT60" s="721"/>
      <c r="ERC60" s="721"/>
      <c r="ERD60" s="721"/>
      <c r="ERM60" s="721"/>
      <c r="ERN60" s="721"/>
      <c r="ERW60" s="721"/>
      <c r="ERX60" s="721"/>
      <c r="ESG60" s="721"/>
      <c r="ESH60" s="721"/>
      <c r="ESQ60" s="721"/>
      <c r="ESR60" s="721"/>
      <c r="ETA60" s="721"/>
      <c r="ETB60" s="721"/>
      <c r="ETK60" s="721"/>
      <c r="ETL60" s="721"/>
      <c r="ETU60" s="721"/>
      <c r="ETV60" s="721"/>
      <c r="EUE60" s="721"/>
      <c r="EUF60" s="721"/>
      <c r="EUO60" s="721"/>
      <c r="EUP60" s="721"/>
      <c r="EUY60" s="721"/>
      <c r="EUZ60" s="721"/>
      <c r="EVI60" s="721"/>
      <c r="EVJ60" s="721"/>
      <c r="EVS60" s="721"/>
      <c r="EVT60" s="721"/>
      <c r="EWC60" s="721"/>
      <c r="EWD60" s="721"/>
      <c r="EWM60" s="721"/>
      <c r="EWN60" s="721"/>
      <c r="EWW60" s="721"/>
      <c r="EWX60" s="721"/>
      <c r="EXG60" s="721"/>
      <c r="EXH60" s="721"/>
      <c r="EXQ60" s="721"/>
      <c r="EXR60" s="721"/>
      <c r="EYA60" s="721"/>
      <c r="EYB60" s="721"/>
      <c r="EYK60" s="721"/>
      <c r="EYL60" s="721"/>
      <c r="EYU60" s="721"/>
      <c r="EYV60" s="721"/>
      <c r="EZE60" s="721"/>
      <c r="EZF60" s="721"/>
      <c r="EZO60" s="721"/>
      <c r="EZP60" s="721"/>
      <c r="EZY60" s="721"/>
      <c r="EZZ60" s="721"/>
      <c r="FAI60" s="721"/>
      <c r="FAJ60" s="721"/>
      <c r="FAS60" s="721"/>
      <c r="FAT60" s="721"/>
      <c r="FBC60" s="721"/>
      <c r="FBD60" s="721"/>
      <c r="FBM60" s="721"/>
      <c r="FBN60" s="721"/>
      <c r="FBW60" s="721"/>
      <c r="FBX60" s="721"/>
      <c r="FCG60" s="721"/>
      <c r="FCH60" s="721"/>
      <c r="FCQ60" s="721"/>
      <c r="FCR60" s="721"/>
      <c r="FDA60" s="721"/>
      <c r="FDB60" s="721"/>
      <c r="FDK60" s="721"/>
      <c r="FDL60" s="721"/>
      <c r="FDU60" s="721"/>
      <c r="FDV60" s="721"/>
      <c r="FEE60" s="721"/>
      <c r="FEF60" s="721"/>
      <c r="FEO60" s="721"/>
      <c r="FEP60" s="721"/>
      <c r="FEY60" s="721"/>
      <c r="FEZ60" s="721"/>
      <c r="FFI60" s="721"/>
      <c r="FFJ60" s="721"/>
      <c r="FFS60" s="721"/>
      <c r="FFT60" s="721"/>
      <c r="FGC60" s="721"/>
      <c r="FGD60" s="721"/>
      <c r="FGM60" s="721"/>
      <c r="FGN60" s="721"/>
      <c r="FGW60" s="721"/>
      <c r="FGX60" s="721"/>
      <c r="FHG60" s="721"/>
      <c r="FHH60" s="721"/>
      <c r="FHQ60" s="721"/>
      <c r="FHR60" s="721"/>
      <c r="FIA60" s="721"/>
      <c r="FIB60" s="721"/>
      <c r="FIK60" s="721"/>
      <c r="FIL60" s="721"/>
      <c r="FIU60" s="721"/>
      <c r="FIV60" s="721"/>
      <c r="FJE60" s="721"/>
      <c r="FJF60" s="721"/>
      <c r="FJO60" s="721"/>
      <c r="FJP60" s="721"/>
      <c r="FJY60" s="721"/>
      <c r="FJZ60" s="721"/>
      <c r="FKI60" s="721"/>
      <c r="FKJ60" s="721"/>
      <c r="FKS60" s="721"/>
      <c r="FKT60" s="721"/>
      <c r="FLC60" s="721"/>
      <c r="FLD60" s="721"/>
      <c r="FLM60" s="721"/>
      <c r="FLN60" s="721"/>
      <c r="FLW60" s="721"/>
      <c r="FLX60" s="721"/>
      <c r="FMG60" s="721"/>
      <c r="FMH60" s="721"/>
      <c r="FMQ60" s="721"/>
      <c r="FMR60" s="721"/>
      <c r="FNA60" s="721"/>
      <c r="FNB60" s="721"/>
      <c r="FNK60" s="721"/>
      <c r="FNL60" s="721"/>
      <c r="FNU60" s="721"/>
      <c r="FNV60" s="721"/>
      <c r="FOE60" s="721"/>
      <c r="FOF60" s="721"/>
      <c r="FOO60" s="721"/>
      <c r="FOP60" s="721"/>
      <c r="FOY60" s="721"/>
      <c r="FOZ60" s="721"/>
      <c r="FPI60" s="721"/>
      <c r="FPJ60" s="721"/>
      <c r="FPS60" s="721"/>
      <c r="FPT60" s="721"/>
      <c r="FQC60" s="721"/>
      <c r="FQD60" s="721"/>
      <c r="FQM60" s="721"/>
      <c r="FQN60" s="721"/>
      <c r="FQW60" s="721"/>
      <c r="FQX60" s="721"/>
      <c r="FRG60" s="721"/>
      <c r="FRH60" s="721"/>
      <c r="FRQ60" s="721"/>
      <c r="FRR60" s="721"/>
      <c r="FSA60" s="721"/>
      <c r="FSB60" s="721"/>
      <c r="FSK60" s="721"/>
      <c r="FSL60" s="721"/>
      <c r="FSU60" s="721"/>
      <c r="FSV60" s="721"/>
      <c r="FTE60" s="721"/>
      <c r="FTF60" s="721"/>
      <c r="FTO60" s="721"/>
      <c r="FTP60" s="721"/>
      <c r="FTY60" s="721"/>
      <c r="FTZ60" s="721"/>
      <c r="FUI60" s="721"/>
      <c r="FUJ60" s="721"/>
      <c r="FUS60" s="721"/>
      <c r="FUT60" s="721"/>
      <c r="FVC60" s="721"/>
      <c r="FVD60" s="721"/>
      <c r="FVM60" s="721"/>
      <c r="FVN60" s="721"/>
      <c r="FVW60" s="721"/>
      <c r="FVX60" s="721"/>
      <c r="FWG60" s="721"/>
      <c r="FWH60" s="721"/>
      <c r="FWQ60" s="721"/>
      <c r="FWR60" s="721"/>
      <c r="FXA60" s="721"/>
      <c r="FXB60" s="721"/>
      <c r="FXK60" s="721"/>
      <c r="FXL60" s="721"/>
      <c r="FXU60" s="721"/>
      <c r="FXV60" s="721"/>
      <c r="FYE60" s="721"/>
      <c r="FYF60" s="721"/>
      <c r="FYO60" s="721"/>
      <c r="FYP60" s="721"/>
      <c r="FYY60" s="721"/>
      <c r="FYZ60" s="721"/>
      <c r="FZI60" s="721"/>
      <c r="FZJ60" s="721"/>
      <c r="FZS60" s="721"/>
      <c r="FZT60" s="721"/>
      <c r="GAC60" s="721"/>
      <c r="GAD60" s="721"/>
      <c r="GAM60" s="721"/>
      <c r="GAN60" s="721"/>
      <c r="GAW60" s="721"/>
      <c r="GAX60" s="721"/>
      <c r="GBG60" s="721"/>
      <c r="GBH60" s="721"/>
      <c r="GBQ60" s="721"/>
      <c r="GBR60" s="721"/>
      <c r="GCA60" s="721"/>
      <c r="GCB60" s="721"/>
      <c r="GCK60" s="721"/>
      <c r="GCL60" s="721"/>
      <c r="GCU60" s="721"/>
      <c r="GCV60" s="721"/>
      <c r="GDE60" s="721"/>
      <c r="GDF60" s="721"/>
      <c r="GDO60" s="721"/>
      <c r="GDP60" s="721"/>
      <c r="GDY60" s="721"/>
      <c r="GDZ60" s="721"/>
      <c r="GEI60" s="721"/>
      <c r="GEJ60" s="721"/>
      <c r="GES60" s="721"/>
      <c r="GET60" s="721"/>
      <c r="GFC60" s="721"/>
      <c r="GFD60" s="721"/>
      <c r="GFM60" s="721"/>
      <c r="GFN60" s="721"/>
      <c r="GFW60" s="721"/>
      <c r="GFX60" s="721"/>
      <c r="GGG60" s="721"/>
      <c r="GGH60" s="721"/>
      <c r="GGQ60" s="721"/>
      <c r="GGR60" s="721"/>
      <c r="GHA60" s="721"/>
      <c r="GHB60" s="721"/>
      <c r="GHK60" s="721"/>
      <c r="GHL60" s="721"/>
      <c r="GHU60" s="721"/>
      <c r="GHV60" s="721"/>
      <c r="GIE60" s="721"/>
      <c r="GIF60" s="721"/>
      <c r="GIO60" s="721"/>
      <c r="GIP60" s="721"/>
      <c r="GIY60" s="721"/>
      <c r="GIZ60" s="721"/>
      <c r="GJI60" s="721"/>
      <c r="GJJ60" s="721"/>
      <c r="GJS60" s="721"/>
      <c r="GJT60" s="721"/>
      <c r="GKC60" s="721"/>
      <c r="GKD60" s="721"/>
      <c r="GKM60" s="721"/>
      <c r="GKN60" s="721"/>
      <c r="GKW60" s="721"/>
      <c r="GKX60" s="721"/>
      <c r="GLG60" s="721"/>
      <c r="GLH60" s="721"/>
      <c r="GLQ60" s="721"/>
      <c r="GLR60" s="721"/>
      <c r="GMA60" s="721"/>
      <c r="GMB60" s="721"/>
      <c r="GMK60" s="721"/>
      <c r="GML60" s="721"/>
      <c r="GMU60" s="721"/>
      <c r="GMV60" s="721"/>
      <c r="GNE60" s="721"/>
      <c r="GNF60" s="721"/>
      <c r="GNO60" s="721"/>
      <c r="GNP60" s="721"/>
      <c r="GNY60" s="721"/>
      <c r="GNZ60" s="721"/>
      <c r="GOI60" s="721"/>
      <c r="GOJ60" s="721"/>
      <c r="GOS60" s="721"/>
      <c r="GOT60" s="721"/>
      <c r="GPC60" s="721"/>
      <c r="GPD60" s="721"/>
      <c r="GPM60" s="721"/>
      <c r="GPN60" s="721"/>
      <c r="GPW60" s="721"/>
      <c r="GPX60" s="721"/>
      <c r="GQG60" s="721"/>
      <c r="GQH60" s="721"/>
      <c r="GQQ60" s="721"/>
      <c r="GQR60" s="721"/>
      <c r="GRA60" s="721"/>
      <c r="GRB60" s="721"/>
      <c r="GRK60" s="721"/>
      <c r="GRL60" s="721"/>
      <c r="GRU60" s="721"/>
      <c r="GRV60" s="721"/>
      <c r="GSE60" s="721"/>
      <c r="GSF60" s="721"/>
      <c r="GSO60" s="721"/>
      <c r="GSP60" s="721"/>
      <c r="GSY60" s="721"/>
      <c r="GSZ60" s="721"/>
      <c r="GTI60" s="721"/>
      <c r="GTJ60" s="721"/>
      <c r="GTS60" s="721"/>
      <c r="GTT60" s="721"/>
      <c r="GUC60" s="721"/>
      <c r="GUD60" s="721"/>
      <c r="GUM60" s="721"/>
      <c r="GUN60" s="721"/>
      <c r="GUW60" s="721"/>
      <c r="GUX60" s="721"/>
      <c r="GVG60" s="721"/>
      <c r="GVH60" s="721"/>
      <c r="GVQ60" s="721"/>
      <c r="GVR60" s="721"/>
      <c r="GWA60" s="721"/>
      <c r="GWB60" s="721"/>
      <c r="GWK60" s="721"/>
      <c r="GWL60" s="721"/>
      <c r="GWU60" s="721"/>
      <c r="GWV60" s="721"/>
      <c r="GXE60" s="721"/>
      <c r="GXF60" s="721"/>
      <c r="GXO60" s="721"/>
      <c r="GXP60" s="721"/>
      <c r="GXY60" s="721"/>
      <c r="GXZ60" s="721"/>
      <c r="GYI60" s="721"/>
      <c r="GYJ60" s="721"/>
      <c r="GYS60" s="721"/>
      <c r="GYT60" s="721"/>
      <c r="GZC60" s="721"/>
      <c r="GZD60" s="721"/>
      <c r="GZM60" s="721"/>
      <c r="GZN60" s="721"/>
      <c r="GZW60" s="721"/>
      <c r="GZX60" s="721"/>
      <c r="HAG60" s="721"/>
      <c r="HAH60" s="721"/>
      <c r="HAQ60" s="721"/>
      <c r="HAR60" s="721"/>
      <c r="HBA60" s="721"/>
      <c r="HBB60" s="721"/>
      <c r="HBK60" s="721"/>
      <c r="HBL60" s="721"/>
      <c r="HBU60" s="721"/>
      <c r="HBV60" s="721"/>
      <c r="HCE60" s="721"/>
      <c r="HCF60" s="721"/>
      <c r="HCO60" s="721"/>
      <c r="HCP60" s="721"/>
      <c r="HCY60" s="721"/>
      <c r="HCZ60" s="721"/>
      <c r="HDI60" s="721"/>
      <c r="HDJ60" s="721"/>
      <c r="HDS60" s="721"/>
      <c r="HDT60" s="721"/>
      <c r="HEC60" s="721"/>
      <c r="HED60" s="721"/>
      <c r="HEM60" s="721"/>
      <c r="HEN60" s="721"/>
      <c r="HEW60" s="721"/>
      <c r="HEX60" s="721"/>
      <c r="HFG60" s="721"/>
      <c r="HFH60" s="721"/>
      <c r="HFQ60" s="721"/>
      <c r="HFR60" s="721"/>
      <c r="HGA60" s="721"/>
      <c r="HGB60" s="721"/>
      <c r="HGK60" s="721"/>
      <c r="HGL60" s="721"/>
      <c r="HGU60" s="721"/>
      <c r="HGV60" s="721"/>
      <c r="HHE60" s="721"/>
      <c r="HHF60" s="721"/>
      <c r="HHO60" s="721"/>
      <c r="HHP60" s="721"/>
      <c r="HHY60" s="721"/>
      <c r="HHZ60" s="721"/>
      <c r="HII60" s="721"/>
      <c r="HIJ60" s="721"/>
      <c r="HIS60" s="721"/>
      <c r="HIT60" s="721"/>
      <c r="HJC60" s="721"/>
      <c r="HJD60" s="721"/>
      <c r="HJM60" s="721"/>
      <c r="HJN60" s="721"/>
      <c r="HJW60" s="721"/>
      <c r="HJX60" s="721"/>
      <c r="HKG60" s="721"/>
      <c r="HKH60" s="721"/>
      <c r="HKQ60" s="721"/>
      <c r="HKR60" s="721"/>
      <c r="HLA60" s="721"/>
      <c r="HLB60" s="721"/>
      <c r="HLK60" s="721"/>
      <c r="HLL60" s="721"/>
      <c r="HLU60" s="721"/>
      <c r="HLV60" s="721"/>
      <c r="HME60" s="721"/>
      <c r="HMF60" s="721"/>
      <c r="HMO60" s="721"/>
      <c r="HMP60" s="721"/>
      <c r="HMY60" s="721"/>
      <c r="HMZ60" s="721"/>
      <c r="HNI60" s="721"/>
      <c r="HNJ60" s="721"/>
      <c r="HNS60" s="721"/>
      <c r="HNT60" s="721"/>
      <c r="HOC60" s="721"/>
      <c r="HOD60" s="721"/>
      <c r="HOM60" s="721"/>
      <c r="HON60" s="721"/>
      <c r="HOW60" s="721"/>
      <c r="HOX60" s="721"/>
      <c r="HPG60" s="721"/>
      <c r="HPH60" s="721"/>
      <c r="HPQ60" s="721"/>
      <c r="HPR60" s="721"/>
      <c r="HQA60" s="721"/>
      <c r="HQB60" s="721"/>
      <c r="HQK60" s="721"/>
      <c r="HQL60" s="721"/>
      <c r="HQU60" s="721"/>
      <c r="HQV60" s="721"/>
      <c r="HRE60" s="721"/>
      <c r="HRF60" s="721"/>
      <c r="HRO60" s="721"/>
      <c r="HRP60" s="721"/>
      <c r="HRY60" s="721"/>
      <c r="HRZ60" s="721"/>
      <c r="HSI60" s="721"/>
      <c r="HSJ60" s="721"/>
      <c r="HSS60" s="721"/>
      <c r="HST60" s="721"/>
      <c r="HTC60" s="721"/>
      <c r="HTD60" s="721"/>
      <c r="HTM60" s="721"/>
      <c r="HTN60" s="721"/>
      <c r="HTW60" s="721"/>
      <c r="HTX60" s="721"/>
      <c r="HUG60" s="721"/>
      <c r="HUH60" s="721"/>
      <c r="HUQ60" s="721"/>
      <c r="HUR60" s="721"/>
      <c r="HVA60" s="721"/>
      <c r="HVB60" s="721"/>
      <c r="HVK60" s="721"/>
      <c r="HVL60" s="721"/>
      <c r="HVU60" s="721"/>
      <c r="HVV60" s="721"/>
      <c r="HWE60" s="721"/>
      <c r="HWF60" s="721"/>
      <c r="HWO60" s="721"/>
      <c r="HWP60" s="721"/>
      <c r="HWY60" s="721"/>
      <c r="HWZ60" s="721"/>
      <c r="HXI60" s="721"/>
      <c r="HXJ60" s="721"/>
      <c r="HXS60" s="721"/>
      <c r="HXT60" s="721"/>
      <c r="HYC60" s="721"/>
      <c r="HYD60" s="721"/>
      <c r="HYM60" s="721"/>
      <c r="HYN60" s="721"/>
      <c r="HYW60" s="721"/>
      <c r="HYX60" s="721"/>
      <c r="HZG60" s="721"/>
      <c r="HZH60" s="721"/>
      <c r="HZQ60" s="721"/>
      <c r="HZR60" s="721"/>
      <c r="IAA60" s="721"/>
      <c r="IAB60" s="721"/>
      <c r="IAK60" s="721"/>
      <c r="IAL60" s="721"/>
      <c r="IAU60" s="721"/>
      <c r="IAV60" s="721"/>
      <c r="IBE60" s="721"/>
      <c r="IBF60" s="721"/>
      <c r="IBO60" s="721"/>
      <c r="IBP60" s="721"/>
      <c r="IBY60" s="721"/>
      <c r="IBZ60" s="721"/>
      <c r="ICI60" s="721"/>
      <c r="ICJ60" s="721"/>
      <c r="ICS60" s="721"/>
      <c r="ICT60" s="721"/>
      <c r="IDC60" s="721"/>
      <c r="IDD60" s="721"/>
      <c r="IDM60" s="721"/>
      <c r="IDN60" s="721"/>
      <c r="IDW60" s="721"/>
      <c r="IDX60" s="721"/>
      <c r="IEG60" s="721"/>
      <c r="IEH60" s="721"/>
      <c r="IEQ60" s="721"/>
      <c r="IER60" s="721"/>
      <c r="IFA60" s="721"/>
      <c r="IFB60" s="721"/>
      <c r="IFK60" s="721"/>
      <c r="IFL60" s="721"/>
      <c r="IFU60" s="721"/>
      <c r="IFV60" s="721"/>
      <c r="IGE60" s="721"/>
      <c r="IGF60" s="721"/>
      <c r="IGO60" s="721"/>
      <c r="IGP60" s="721"/>
      <c r="IGY60" s="721"/>
      <c r="IGZ60" s="721"/>
      <c r="IHI60" s="721"/>
      <c r="IHJ60" s="721"/>
      <c r="IHS60" s="721"/>
      <c r="IHT60" s="721"/>
      <c r="IIC60" s="721"/>
      <c r="IID60" s="721"/>
      <c r="IIM60" s="721"/>
      <c r="IIN60" s="721"/>
      <c r="IIW60" s="721"/>
      <c r="IIX60" s="721"/>
      <c r="IJG60" s="721"/>
      <c r="IJH60" s="721"/>
      <c r="IJQ60" s="721"/>
      <c r="IJR60" s="721"/>
      <c r="IKA60" s="721"/>
      <c r="IKB60" s="721"/>
      <c r="IKK60" s="721"/>
      <c r="IKL60" s="721"/>
      <c r="IKU60" s="721"/>
      <c r="IKV60" s="721"/>
      <c r="ILE60" s="721"/>
      <c r="ILF60" s="721"/>
      <c r="ILO60" s="721"/>
      <c r="ILP60" s="721"/>
      <c r="ILY60" s="721"/>
      <c r="ILZ60" s="721"/>
      <c r="IMI60" s="721"/>
      <c r="IMJ60" s="721"/>
      <c r="IMS60" s="721"/>
      <c r="IMT60" s="721"/>
      <c r="INC60" s="721"/>
      <c r="IND60" s="721"/>
      <c r="INM60" s="721"/>
      <c r="INN60" s="721"/>
      <c r="INW60" s="721"/>
      <c r="INX60" s="721"/>
      <c r="IOG60" s="721"/>
      <c r="IOH60" s="721"/>
      <c r="IOQ60" s="721"/>
      <c r="IOR60" s="721"/>
      <c r="IPA60" s="721"/>
      <c r="IPB60" s="721"/>
      <c r="IPK60" s="721"/>
      <c r="IPL60" s="721"/>
      <c r="IPU60" s="721"/>
      <c r="IPV60" s="721"/>
      <c r="IQE60" s="721"/>
      <c r="IQF60" s="721"/>
      <c r="IQO60" s="721"/>
      <c r="IQP60" s="721"/>
      <c r="IQY60" s="721"/>
      <c r="IQZ60" s="721"/>
      <c r="IRI60" s="721"/>
      <c r="IRJ60" s="721"/>
      <c r="IRS60" s="721"/>
      <c r="IRT60" s="721"/>
      <c r="ISC60" s="721"/>
      <c r="ISD60" s="721"/>
      <c r="ISM60" s="721"/>
      <c r="ISN60" s="721"/>
      <c r="ISW60" s="721"/>
      <c r="ISX60" s="721"/>
      <c r="ITG60" s="721"/>
      <c r="ITH60" s="721"/>
      <c r="ITQ60" s="721"/>
      <c r="ITR60" s="721"/>
      <c r="IUA60" s="721"/>
      <c r="IUB60" s="721"/>
      <c r="IUK60" s="721"/>
      <c r="IUL60" s="721"/>
      <c r="IUU60" s="721"/>
      <c r="IUV60" s="721"/>
      <c r="IVE60" s="721"/>
      <c r="IVF60" s="721"/>
      <c r="IVO60" s="721"/>
      <c r="IVP60" s="721"/>
      <c r="IVY60" s="721"/>
      <c r="IVZ60" s="721"/>
      <c r="IWI60" s="721"/>
      <c r="IWJ60" s="721"/>
      <c r="IWS60" s="721"/>
      <c r="IWT60" s="721"/>
      <c r="IXC60" s="721"/>
      <c r="IXD60" s="721"/>
      <c r="IXM60" s="721"/>
      <c r="IXN60" s="721"/>
      <c r="IXW60" s="721"/>
      <c r="IXX60" s="721"/>
      <c r="IYG60" s="721"/>
      <c r="IYH60" s="721"/>
      <c r="IYQ60" s="721"/>
      <c r="IYR60" s="721"/>
      <c r="IZA60" s="721"/>
      <c r="IZB60" s="721"/>
      <c r="IZK60" s="721"/>
      <c r="IZL60" s="721"/>
      <c r="IZU60" s="721"/>
      <c r="IZV60" s="721"/>
      <c r="JAE60" s="721"/>
      <c r="JAF60" s="721"/>
      <c r="JAO60" s="721"/>
      <c r="JAP60" s="721"/>
      <c r="JAY60" s="721"/>
      <c r="JAZ60" s="721"/>
      <c r="JBI60" s="721"/>
      <c r="JBJ60" s="721"/>
      <c r="JBS60" s="721"/>
      <c r="JBT60" s="721"/>
      <c r="JCC60" s="721"/>
      <c r="JCD60" s="721"/>
      <c r="JCM60" s="721"/>
      <c r="JCN60" s="721"/>
      <c r="JCW60" s="721"/>
      <c r="JCX60" s="721"/>
      <c r="JDG60" s="721"/>
      <c r="JDH60" s="721"/>
      <c r="JDQ60" s="721"/>
      <c r="JDR60" s="721"/>
      <c r="JEA60" s="721"/>
      <c r="JEB60" s="721"/>
      <c r="JEK60" s="721"/>
      <c r="JEL60" s="721"/>
      <c r="JEU60" s="721"/>
      <c r="JEV60" s="721"/>
      <c r="JFE60" s="721"/>
      <c r="JFF60" s="721"/>
      <c r="JFO60" s="721"/>
      <c r="JFP60" s="721"/>
      <c r="JFY60" s="721"/>
      <c r="JFZ60" s="721"/>
      <c r="JGI60" s="721"/>
      <c r="JGJ60" s="721"/>
      <c r="JGS60" s="721"/>
      <c r="JGT60" s="721"/>
      <c r="JHC60" s="721"/>
      <c r="JHD60" s="721"/>
      <c r="JHM60" s="721"/>
      <c r="JHN60" s="721"/>
      <c r="JHW60" s="721"/>
      <c r="JHX60" s="721"/>
      <c r="JIG60" s="721"/>
      <c r="JIH60" s="721"/>
      <c r="JIQ60" s="721"/>
      <c r="JIR60" s="721"/>
      <c r="JJA60" s="721"/>
      <c r="JJB60" s="721"/>
      <c r="JJK60" s="721"/>
      <c r="JJL60" s="721"/>
      <c r="JJU60" s="721"/>
      <c r="JJV60" s="721"/>
      <c r="JKE60" s="721"/>
      <c r="JKF60" s="721"/>
      <c r="JKO60" s="721"/>
      <c r="JKP60" s="721"/>
      <c r="JKY60" s="721"/>
      <c r="JKZ60" s="721"/>
      <c r="JLI60" s="721"/>
      <c r="JLJ60" s="721"/>
      <c r="JLS60" s="721"/>
      <c r="JLT60" s="721"/>
      <c r="JMC60" s="721"/>
      <c r="JMD60" s="721"/>
      <c r="JMM60" s="721"/>
      <c r="JMN60" s="721"/>
      <c r="JMW60" s="721"/>
      <c r="JMX60" s="721"/>
      <c r="JNG60" s="721"/>
      <c r="JNH60" s="721"/>
      <c r="JNQ60" s="721"/>
      <c r="JNR60" s="721"/>
      <c r="JOA60" s="721"/>
      <c r="JOB60" s="721"/>
      <c r="JOK60" s="721"/>
      <c r="JOL60" s="721"/>
      <c r="JOU60" s="721"/>
      <c r="JOV60" s="721"/>
      <c r="JPE60" s="721"/>
      <c r="JPF60" s="721"/>
      <c r="JPO60" s="721"/>
      <c r="JPP60" s="721"/>
      <c r="JPY60" s="721"/>
      <c r="JPZ60" s="721"/>
      <c r="JQI60" s="721"/>
      <c r="JQJ60" s="721"/>
      <c r="JQS60" s="721"/>
      <c r="JQT60" s="721"/>
      <c r="JRC60" s="721"/>
      <c r="JRD60" s="721"/>
      <c r="JRM60" s="721"/>
      <c r="JRN60" s="721"/>
      <c r="JRW60" s="721"/>
      <c r="JRX60" s="721"/>
      <c r="JSG60" s="721"/>
      <c r="JSH60" s="721"/>
      <c r="JSQ60" s="721"/>
      <c r="JSR60" s="721"/>
      <c r="JTA60" s="721"/>
      <c r="JTB60" s="721"/>
      <c r="JTK60" s="721"/>
      <c r="JTL60" s="721"/>
      <c r="JTU60" s="721"/>
      <c r="JTV60" s="721"/>
      <c r="JUE60" s="721"/>
      <c r="JUF60" s="721"/>
      <c r="JUO60" s="721"/>
      <c r="JUP60" s="721"/>
      <c r="JUY60" s="721"/>
      <c r="JUZ60" s="721"/>
      <c r="JVI60" s="721"/>
      <c r="JVJ60" s="721"/>
      <c r="JVS60" s="721"/>
      <c r="JVT60" s="721"/>
      <c r="JWC60" s="721"/>
      <c r="JWD60" s="721"/>
      <c r="JWM60" s="721"/>
      <c r="JWN60" s="721"/>
      <c r="JWW60" s="721"/>
      <c r="JWX60" s="721"/>
      <c r="JXG60" s="721"/>
      <c r="JXH60" s="721"/>
      <c r="JXQ60" s="721"/>
      <c r="JXR60" s="721"/>
      <c r="JYA60" s="721"/>
      <c r="JYB60" s="721"/>
      <c r="JYK60" s="721"/>
      <c r="JYL60" s="721"/>
      <c r="JYU60" s="721"/>
      <c r="JYV60" s="721"/>
      <c r="JZE60" s="721"/>
      <c r="JZF60" s="721"/>
      <c r="JZO60" s="721"/>
      <c r="JZP60" s="721"/>
      <c r="JZY60" s="721"/>
      <c r="JZZ60" s="721"/>
      <c r="KAI60" s="721"/>
      <c r="KAJ60" s="721"/>
      <c r="KAS60" s="721"/>
      <c r="KAT60" s="721"/>
      <c r="KBC60" s="721"/>
      <c r="KBD60" s="721"/>
      <c r="KBM60" s="721"/>
      <c r="KBN60" s="721"/>
      <c r="KBW60" s="721"/>
      <c r="KBX60" s="721"/>
      <c r="KCG60" s="721"/>
      <c r="KCH60" s="721"/>
      <c r="KCQ60" s="721"/>
      <c r="KCR60" s="721"/>
      <c r="KDA60" s="721"/>
      <c r="KDB60" s="721"/>
      <c r="KDK60" s="721"/>
      <c r="KDL60" s="721"/>
      <c r="KDU60" s="721"/>
      <c r="KDV60" s="721"/>
      <c r="KEE60" s="721"/>
      <c r="KEF60" s="721"/>
      <c r="KEO60" s="721"/>
      <c r="KEP60" s="721"/>
      <c r="KEY60" s="721"/>
      <c r="KEZ60" s="721"/>
      <c r="KFI60" s="721"/>
      <c r="KFJ60" s="721"/>
      <c r="KFS60" s="721"/>
      <c r="KFT60" s="721"/>
      <c r="KGC60" s="721"/>
      <c r="KGD60" s="721"/>
      <c r="KGM60" s="721"/>
      <c r="KGN60" s="721"/>
      <c r="KGW60" s="721"/>
      <c r="KGX60" s="721"/>
      <c r="KHG60" s="721"/>
      <c r="KHH60" s="721"/>
      <c r="KHQ60" s="721"/>
      <c r="KHR60" s="721"/>
      <c r="KIA60" s="721"/>
      <c r="KIB60" s="721"/>
      <c r="KIK60" s="721"/>
      <c r="KIL60" s="721"/>
      <c r="KIU60" s="721"/>
      <c r="KIV60" s="721"/>
      <c r="KJE60" s="721"/>
      <c r="KJF60" s="721"/>
      <c r="KJO60" s="721"/>
      <c r="KJP60" s="721"/>
      <c r="KJY60" s="721"/>
      <c r="KJZ60" s="721"/>
      <c r="KKI60" s="721"/>
      <c r="KKJ60" s="721"/>
      <c r="KKS60" s="721"/>
      <c r="KKT60" s="721"/>
      <c r="KLC60" s="721"/>
      <c r="KLD60" s="721"/>
      <c r="KLM60" s="721"/>
      <c r="KLN60" s="721"/>
      <c r="KLW60" s="721"/>
      <c r="KLX60" s="721"/>
      <c r="KMG60" s="721"/>
      <c r="KMH60" s="721"/>
      <c r="KMQ60" s="721"/>
      <c r="KMR60" s="721"/>
      <c r="KNA60" s="721"/>
      <c r="KNB60" s="721"/>
      <c r="KNK60" s="721"/>
      <c r="KNL60" s="721"/>
      <c r="KNU60" s="721"/>
      <c r="KNV60" s="721"/>
      <c r="KOE60" s="721"/>
      <c r="KOF60" s="721"/>
      <c r="KOO60" s="721"/>
      <c r="KOP60" s="721"/>
      <c r="KOY60" s="721"/>
      <c r="KOZ60" s="721"/>
      <c r="KPI60" s="721"/>
      <c r="KPJ60" s="721"/>
      <c r="KPS60" s="721"/>
      <c r="KPT60" s="721"/>
      <c r="KQC60" s="721"/>
      <c r="KQD60" s="721"/>
      <c r="KQM60" s="721"/>
      <c r="KQN60" s="721"/>
      <c r="KQW60" s="721"/>
      <c r="KQX60" s="721"/>
      <c r="KRG60" s="721"/>
      <c r="KRH60" s="721"/>
      <c r="KRQ60" s="721"/>
      <c r="KRR60" s="721"/>
      <c r="KSA60" s="721"/>
      <c r="KSB60" s="721"/>
      <c r="KSK60" s="721"/>
      <c r="KSL60" s="721"/>
      <c r="KSU60" s="721"/>
      <c r="KSV60" s="721"/>
      <c r="KTE60" s="721"/>
      <c r="KTF60" s="721"/>
      <c r="KTO60" s="721"/>
      <c r="KTP60" s="721"/>
      <c r="KTY60" s="721"/>
      <c r="KTZ60" s="721"/>
      <c r="KUI60" s="721"/>
      <c r="KUJ60" s="721"/>
      <c r="KUS60" s="721"/>
      <c r="KUT60" s="721"/>
      <c r="KVC60" s="721"/>
      <c r="KVD60" s="721"/>
      <c r="KVM60" s="721"/>
      <c r="KVN60" s="721"/>
      <c r="KVW60" s="721"/>
      <c r="KVX60" s="721"/>
      <c r="KWG60" s="721"/>
      <c r="KWH60" s="721"/>
      <c r="KWQ60" s="721"/>
      <c r="KWR60" s="721"/>
      <c r="KXA60" s="721"/>
      <c r="KXB60" s="721"/>
      <c r="KXK60" s="721"/>
      <c r="KXL60" s="721"/>
      <c r="KXU60" s="721"/>
      <c r="KXV60" s="721"/>
      <c r="KYE60" s="721"/>
      <c r="KYF60" s="721"/>
      <c r="KYO60" s="721"/>
      <c r="KYP60" s="721"/>
      <c r="KYY60" s="721"/>
      <c r="KYZ60" s="721"/>
      <c r="KZI60" s="721"/>
      <c r="KZJ60" s="721"/>
      <c r="KZS60" s="721"/>
      <c r="KZT60" s="721"/>
      <c r="LAC60" s="721"/>
      <c r="LAD60" s="721"/>
      <c r="LAM60" s="721"/>
      <c r="LAN60" s="721"/>
      <c r="LAW60" s="721"/>
      <c r="LAX60" s="721"/>
      <c r="LBG60" s="721"/>
      <c r="LBH60" s="721"/>
      <c r="LBQ60" s="721"/>
      <c r="LBR60" s="721"/>
      <c r="LCA60" s="721"/>
      <c r="LCB60" s="721"/>
      <c r="LCK60" s="721"/>
      <c r="LCL60" s="721"/>
      <c r="LCU60" s="721"/>
      <c r="LCV60" s="721"/>
      <c r="LDE60" s="721"/>
      <c r="LDF60" s="721"/>
      <c r="LDO60" s="721"/>
      <c r="LDP60" s="721"/>
      <c r="LDY60" s="721"/>
      <c r="LDZ60" s="721"/>
      <c r="LEI60" s="721"/>
      <c r="LEJ60" s="721"/>
      <c r="LES60" s="721"/>
      <c r="LET60" s="721"/>
      <c r="LFC60" s="721"/>
      <c r="LFD60" s="721"/>
      <c r="LFM60" s="721"/>
      <c r="LFN60" s="721"/>
      <c r="LFW60" s="721"/>
      <c r="LFX60" s="721"/>
      <c r="LGG60" s="721"/>
      <c r="LGH60" s="721"/>
      <c r="LGQ60" s="721"/>
      <c r="LGR60" s="721"/>
      <c r="LHA60" s="721"/>
      <c r="LHB60" s="721"/>
      <c r="LHK60" s="721"/>
      <c r="LHL60" s="721"/>
      <c r="LHU60" s="721"/>
      <c r="LHV60" s="721"/>
      <c r="LIE60" s="721"/>
      <c r="LIF60" s="721"/>
      <c r="LIO60" s="721"/>
      <c r="LIP60" s="721"/>
      <c r="LIY60" s="721"/>
      <c r="LIZ60" s="721"/>
      <c r="LJI60" s="721"/>
      <c r="LJJ60" s="721"/>
      <c r="LJS60" s="721"/>
      <c r="LJT60" s="721"/>
      <c r="LKC60" s="721"/>
      <c r="LKD60" s="721"/>
      <c r="LKM60" s="721"/>
      <c r="LKN60" s="721"/>
      <c r="LKW60" s="721"/>
      <c r="LKX60" s="721"/>
      <c r="LLG60" s="721"/>
      <c r="LLH60" s="721"/>
      <c r="LLQ60" s="721"/>
      <c r="LLR60" s="721"/>
      <c r="LMA60" s="721"/>
      <c r="LMB60" s="721"/>
      <c r="LMK60" s="721"/>
      <c r="LML60" s="721"/>
      <c r="LMU60" s="721"/>
      <c r="LMV60" s="721"/>
      <c r="LNE60" s="721"/>
      <c r="LNF60" s="721"/>
      <c r="LNO60" s="721"/>
      <c r="LNP60" s="721"/>
      <c r="LNY60" s="721"/>
      <c r="LNZ60" s="721"/>
      <c r="LOI60" s="721"/>
      <c r="LOJ60" s="721"/>
      <c r="LOS60" s="721"/>
      <c r="LOT60" s="721"/>
      <c r="LPC60" s="721"/>
      <c r="LPD60" s="721"/>
      <c r="LPM60" s="721"/>
      <c r="LPN60" s="721"/>
      <c r="LPW60" s="721"/>
      <c r="LPX60" s="721"/>
      <c r="LQG60" s="721"/>
      <c r="LQH60" s="721"/>
      <c r="LQQ60" s="721"/>
      <c r="LQR60" s="721"/>
      <c r="LRA60" s="721"/>
      <c r="LRB60" s="721"/>
      <c r="LRK60" s="721"/>
      <c r="LRL60" s="721"/>
      <c r="LRU60" s="721"/>
      <c r="LRV60" s="721"/>
      <c r="LSE60" s="721"/>
      <c r="LSF60" s="721"/>
      <c r="LSO60" s="721"/>
      <c r="LSP60" s="721"/>
      <c r="LSY60" s="721"/>
      <c r="LSZ60" s="721"/>
      <c r="LTI60" s="721"/>
      <c r="LTJ60" s="721"/>
      <c r="LTS60" s="721"/>
      <c r="LTT60" s="721"/>
      <c r="LUC60" s="721"/>
      <c r="LUD60" s="721"/>
      <c r="LUM60" s="721"/>
      <c r="LUN60" s="721"/>
      <c r="LUW60" s="721"/>
      <c r="LUX60" s="721"/>
      <c r="LVG60" s="721"/>
      <c r="LVH60" s="721"/>
      <c r="LVQ60" s="721"/>
      <c r="LVR60" s="721"/>
      <c r="LWA60" s="721"/>
      <c r="LWB60" s="721"/>
      <c r="LWK60" s="721"/>
      <c r="LWL60" s="721"/>
      <c r="LWU60" s="721"/>
      <c r="LWV60" s="721"/>
      <c r="LXE60" s="721"/>
      <c r="LXF60" s="721"/>
      <c r="LXO60" s="721"/>
      <c r="LXP60" s="721"/>
      <c r="LXY60" s="721"/>
      <c r="LXZ60" s="721"/>
      <c r="LYI60" s="721"/>
      <c r="LYJ60" s="721"/>
      <c r="LYS60" s="721"/>
      <c r="LYT60" s="721"/>
      <c r="LZC60" s="721"/>
      <c r="LZD60" s="721"/>
      <c r="LZM60" s="721"/>
      <c r="LZN60" s="721"/>
      <c r="LZW60" s="721"/>
      <c r="LZX60" s="721"/>
      <c r="MAG60" s="721"/>
      <c r="MAH60" s="721"/>
      <c r="MAQ60" s="721"/>
      <c r="MAR60" s="721"/>
      <c r="MBA60" s="721"/>
      <c r="MBB60" s="721"/>
      <c r="MBK60" s="721"/>
      <c r="MBL60" s="721"/>
      <c r="MBU60" s="721"/>
      <c r="MBV60" s="721"/>
      <c r="MCE60" s="721"/>
      <c r="MCF60" s="721"/>
      <c r="MCO60" s="721"/>
      <c r="MCP60" s="721"/>
      <c r="MCY60" s="721"/>
      <c r="MCZ60" s="721"/>
      <c r="MDI60" s="721"/>
      <c r="MDJ60" s="721"/>
      <c r="MDS60" s="721"/>
      <c r="MDT60" s="721"/>
      <c r="MEC60" s="721"/>
      <c r="MED60" s="721"/>
      <c r="MEM60" s="721"/>
      <c r="MEN60" s="721"/>
      <c r="MEW60" s="721"/>
      <c r="MEX60" s="721"/>
      <c r="MFG60" s="721"/>
      <c r="MFH60" s="721"/>
      <c r="MFQ60" s="721"/>
      <c r="MFR60" s="721"/>
      <c r="MGA60" s="721"/>
      <c r="MGB60" s="721"/>
      <c r="MGK60" s="721"/>
      <c r="MGL60" s="721"/>
      <c r="MGU60" s="721"/>
      <c r="MGV60" s="721"/>
      <c r="MHE60" s="721"/>
      <c r="MHF60" s="721"/>
      <c r="MHO60" s="721"/>
      <c r="MHP60" s="721"/>
      <c r="MHY60" s="721"/>
      <c r="MHZ60" s="721"/>
      <c r="MII60" s="721"/>
      <c r="MIJ60" s="721"/>
      <c r="MIS60" s="721"/>
      <c r="MIT60" s="721"/>
      <c r="MJC60" s="721"/>
      <c r="MJD60" s="721"/>
      <c r="MJM60" s="721"/>
      <c r="MJN60" s="721"/>
      <c r="MJW60" s="721"/>
      <c r="MJX60" s="721"/>
      <c r="MKG60" s="721"/>
      <c r="MKH60" s="721"/>
      <c r="MKQ60" s="721"/>
      <c r="MKR60" s="721"/>
      <c r="MLA60" s="721"/>
      <c r="MLB60" s="721"/>
      <c r="MLK60" s="721"/>
      <c r="MLL60" s="721"/>
      <c r="MLU60" s="721"/>
      <c r="MLV60" s="721"/>
      <c r="MME60" s="721"/>
      <c r="MMF60" s="721"/>
      <c r="MMO60" s="721"/>
      <c r="MMP60" s="721"/>
      <c r="MMY60" s="721"/>
      <c r="MMZ60" s="721"/>
      <c r="MNI60" s="721"/>
      <c r="MNJ60" s="721"/>
      <c r="MNS60" s="721"/>
      <c r="MNT60" s="721"/>
      <c r="MOC60" s="721"/>
      <c r="MOD60" s="721"/>
      <c r="MOM60" s="721"/>
      <c r="MON60" s="721"/>
      <c r="MOW60" s="721"/>
      <c r="MOX60" s="721"/>
      <c r="MPG60" s="721"/>
      <c r="MPH60" s="721"/>
      <c r="MPQ60" s="721"/>
      <c r="MPR60" s="721"/>
      <c r="MQA60" s="721"/>
      <c r="MQB60" s="721"/>
      <c r="MQK60" s="721"/>
      <c r="MQL60" s="721"/>
      <c r="MQU60" s="721"/>
      <c r="MQV60" s="721"/>
      <c r="MRE60" s="721"/>
      <c r="MRF60" s="721"/>
      <c r="MRO60" s="721"/>
      <c r="MRP60" s="721"/>
      <c r="MRY60" s="721"/>
      <c r="MRZ60" s="721"/>
      <c r="MSI60" s="721"/>
      <c r="MSJ60" s="721"/>
      <c r="MSS60" s="721"/>
      <c r="MST60" s="721"/>
      <c r="MTC60" s="721"/>
      <c r="MTD60" s="721"/>
      <c r="MTM60" s="721"/>
      <c r="MTN60" s="721"/>
      <c r="MTW60" s="721"/>
      <c r="MTX60" s="721"/>
      <c r="MUG60" s="721"/>
      <c r="MUH60" s="721"/>
      <c r="MUQ60" s="721"/>
      <c r="MUR60" s="721"/>
      <c r="MVA60" s="721"/>
      <c r="MVB60" s="721"/>
      <c r="MVK60" s="721"/>
      <c r="MVL60" s="721"/>
      <c r="MVU60" s="721"/>
      <c r="MVV60" s="721"/>
      <c r="MWE60" s="721"/>
      <c r="MWF60" s="721"/>
      <c r="MWO60" s="721"/>
      <c r="MWP60" s="721"/>
      <c r="MWY60" s="721"/>
      <c r="MWZ60" s="721"/>
      <c r="MXI60" s="721"/>
      <c r="MXJ60" s="721"/>
      <c r="MXS60" s="721"/>
      <c r="MXT60" s="721"/>
      <c r="MYC60" s="721"/>
      <c r="MYD60" s="721"/>
      <c r="MYM60" s="721"/>
      <c r="MYN60" s="721"/>
      <c r="MYW60" s="721"/>
      <c r="MYX60" s="721"/>
      <c r="MZG60" s="721"/>
      <c r="MZH60" s="721"/>
      <c r="MZQ60" s="721"/>
      <c r="MZR60" s="721"/>
      <c r="NAA60" s="721"/>
      <c r="NAB60" s="721"/>
      <c r="NAK60" s="721"/>
      <c r="NAL60" s="721"/>
      <c r="NAU60" s="721"/>
      <c r="NAV60" s="721"/>
      <c r="NBE60" s="721"/>
      <c r="NBF60" s="721"/>
      <c r="NBO60" s="721"/>
      <c r="NBP60" s="721"/>
      <c r="NBY60" s="721"/>
      <c r="NBZ60" s="721"/>
      <c r="NCI60" s="721"/>
      <c r="NCJ60" s="721"/>
      <c r="NCS60" s="721"/>
      <c r="NCT60" s="721"/>
      <c r="NDC60" s="721"/>
      <c r="NDD60" s="721"/>
      <c r="NDM60" s="721"/>
      <c r="NDN60" s="721"/>
      <c r="NDW60" s="721"/>
      <c r="NDX60" s="721"/>
      <c r="NEG60" s="721"/>
      <c r="NEH60" s="721"/>
      <c r="NEQ60" s="721"/>
      <c r="NER60" s="721"/>
      <c r="NFA60" s="721"/>
      <c r="NFB60" s="721"/>
      <c r="NFK60" s="721"/>
      <c r="NFL60" s="721"/>
      <c r="NFU60" s="721"/>
      <c r="NFV60" s="721"/>
      <c r="NGE60" s="721"/>
      <c r="NGF60" s="721"/>
      <c r="NGO60" s="721"/>
      <c r="NGP60" s="721"/>
      <c r="NGY60" s="721"/>
      <c r="NGZ60" s="721"/>
      <c r="NHI60" s="721"/>
      <c r="NHJ60" s="721"/>
      <c r="NHS60" s="721"/>
      <c r="NHT60" s="721"/>
      <c r="NIC60" s="721"/>
      <c r="NID60" s="721"/>
      <c r="NIM60" s="721"/>
      <c r="NIN60" s="721"/>
      <c r="NIW60" s="721"/>
      <c r="NIX60" s="721"/>
      <c r="NJG60" s="721"/>
      <c r="NJH60" s="721"/>
      <c r="NJQ60" s="721"/>
      <c r="NJR60" s="721"/>
      <c r="NKA60" s="721"/>
      <c r="NKB60" s="721"/>
      <c r="NKK60" s="721"/>
      <c r="NKL60" s="721"/>
      <c r="NKU60" s="721"/>
      <c r="NKV60" s="721"/>
      <c r="NLE60" s="721"/>
      <c r="NLF60" s="721"/>
      <c r="NLO60" s="721"/>
      <c r="NLP60" s="721"/>
      <c r="NLY60" s="721"/>
      <c r="NLZ60" s="721"/>
      <c r="NMI60" s="721"/>
      <c r="NMJ60" s="721"/>
      <c r="NMS60" s="721"/>
      <c r="NMT60" s="721"/>
      <c r="NNC60" s="721"/>
      <c r="NND60" s="721"/>
      <c r="NNM60" s="721"/>
      <c r="NNN60" s="721"/>
      <c r="NNW60" s="721"/>
      <c r="NNX60" s="721"/>
      <c r="NOG60" s="721"/>
      <c r="NOH60" s="721"/>
      <c r="NOQ60" s="721"/>
      <c r="NOR60" s="721"/>
      <c r="NPA60" s="721"/>
      <c r="NPB60" s="721"/>
      <c r="NPK60" s="721"/>
      <c r="NPL60" s="721"/>
      <c r="NPU60" s="721"/>
      <c r="NPV60" s="721"/>
      <c r="NQE60" s="721"/>
      <c r="NQF60" s="721"/>
      <c r="NQO60" s="721"/>
      <c r="NQP60" s="721"/>
      <c r="NQY60" s="721"/>
      <c r="NQZ60" s="721"/>
      <c r="NRI60" s="721"/>
      <c r="NRJ60" s="721"/>
      <c r="NRS60" s="721"/>
      <c r="NRT60" s="721"/>
      <c r="NSC60" s="721"/>
      <c r="NSD60" s="721"/>
      <c r="NSM60" s="721"/>
      <c r="NSN60" s="721"/>
      <c r="NSW60" s="721"/>
      <c r="NSX60" s="721"/>
      <c r="NTG60" s="721"/>
      <c r="NTH60" s="721"/>
      <c r="NTQ60" s="721"/>
      <c r="NTR60" s="721"/>
      <c r="NUA60" s="721"/>
      <c r="NUB60" s="721"/>
      <c r="NUK60" s="721"/>
      <c r="NUL60" s="721"/>
      <c r="NUU60" s="721"/>
      <c r="NUV60" s="721"/>
      <c r="NVE60" s="721"/>
      <c r="NVF60" s="721"/>
      <c r="NVO60" s="721"/>
      <c r="NVP60" s="721"/>
      <c r="NVY60" s="721"/>
      <c r="NVZ60" s="721"/>
      <c r="NWI60" s="721"/>
      <c r="NWJ60" s="721"/>
      <c r="NWS60" s="721"/>
      <c r="NWT60" s="721"/>
      <c r="NXC60" s="721"/>
      <c r="NXD60" s="721"/>
      <c r="NXM60" s="721"/>
      <c r="NXN60" s="721"/>
      <c r="NXW60" s="721"/>
      <c r="NXX60" s="721"/>
      <c r="NYG60" s="721"/>
      <c r="NYH60" s="721"/>
      <c r="NYQ60" s="721"/>
      <c r="NYR60" s="721"/>
      <c r="NZA60" s="721"/>
      <c r="NZB60" s="721"/>
      <c r="NZK60" s="721"/>
      <c r="NZL60" s="721"/>
      <c r="NZU60" s="721"/>
      <c r="NZV60" s="721"/>
      <c r="OAE60" s="721"/>
      <c r="OAF60" s="721"/>
      <c r="OAO60" s="721"/>
      <c r="OAP60" s="721"/>
      <c r="OAY60" s="721"/>
      <c r="OAZ60" s="721"/>
      <c r="OBI60" s="721"/>
      <c r="OBJ60" s="721"/>
      <c r="OBS60" s="721"/>
      <c r="OBT60" s="721"/>
      <c r="OCC60" s="721"/>
      <c r="OCD60" s="721"/>
      <c r="OCM60" s="721"/>
      <c r="OCN60" s="721"/>
      <c r="OCW60" s="721"/>
      <c r="OCX60" s="721"/>
      <c r="ODG60" s="721"/>
      <c r="ODH60" s="721"/>
      <c r="ODQ60" s="721"/>
      <c r="ODR60" s="721"/>
      <c r="OEA60" s="721"/>
      <c r="OEB60" s="721"/>
      <c r="OEK60" s="721"/>
      <c r="OEL60" s="721"/>
      <c r="OEU60" s="721"/>
      <c r="OEV60" s="721"/>
      <c r="OFE60" s="721"/>
      <c r="OFF60" s="721"/>
      <c r="OFO60" s="721"/>
      <c r="OFP60" s="721"/>
      <c r="OFY60" s="721"/>
      <c r="OFZ60" s="721"/>
      <c r="OGI60" s="721"/>
      <c r="OGJ60" s="721"/>
      <c r="OGS60" s="721"/>
      <c r="OGT60" s="721"/>
      <c r="OHC60" s="721"/>
      <c r="OHD60" s="721"/>
      <c r="OHM60" s="721"/>
      <c r="OHN60" s="721"/>
      <c r="OHW60" s="721"/>
      <c r="OHX60" s="721"/>
      <c r="OIG60" s="721"/>
      <c r="OIH60" s="721"/>
      <c r="OIQ60" s="721"/>
      <c r="OIR60" s="721"/>
      <c r="OJA60" s="721"/>
      <c r="OJB60" s="721"/>
      <c r="OJK60" s="721"/>
      <c r="OJL60" s="721"/>
      <c r="OJU60" s="721"/>
      <c r="OJV60" s="721"/>
      <c r="OKE60" s="721"/>
      <c r="OKF60" s="721"/>
      <c r="OKO60" s="721"/>
      <c r="OKP60" s="721"/>
      <c r="OKY60" s="721"/>
      <c r="OKZ60" s="721"/>
      <c r="OLI60" s="721"/>
      <c r="OLJ60" s="721"/>
      <c r="OLS60" s="721"/>
      <c r="OLT60" s="721"/>
      <c r="OMC60" s="721"/>
      <c r="OMD60" s="721"/>
      <c r="OMM60" s="721"/>
      <c r="OMN60" s="721"/>
      <c r="OMW60" s="721"/>
      <c r="OMX60" s="721"/>
      <c r="ONG60" s="721"/>
      <c r="ONH60" s="721"/>
      <c r="ONQ60" s="721"/>
      <c r="ONR60" s="721"/>
      <c r="OOA60" s="721"/>
      <c r="OOB60" s="721"/>
      <c r="OOK60" s="721"/>
      <c r="OOL60" s="721"/>
      <c r="OOU60" s="721"/>
      <c r="OOV60" s="721"/>
      <c r="OPE60" s="721"/>
      <c r="OPF60" s="721"/>
      <c r="OPO60" s="721"/>
      <c r="OPP60" s="721"/>
      <c r="OPY60" s="721"/>
      <c r="OPZ60" s="721"/>
      <c r="OQI60" s="721"/>
      <c r="OQJ60" s="721"/>
      <c r="OQS60" s="721"/>
      <c r="OQT60" s="721"/>
      <c r="ORC60" s="721"/>
      <c r="ORD60" s="721"/>
      <c r="ORM60" s="721"/>
      <c r="ORN60" s="721"/>
      <c r="ORW60" s="721"/>
      <c r="ORX60" s="721"/>
      <c r="OSG60" s="721"/>
      <c r="OSH60" s="721"/>
      <c r="OSQ60" s="721"/>
      <c r="OSR60" s="721"/>
      <c r="OTA60" s="721"/>
      <c r="OTB60" s="721"/>
      <c r="OTK60" s="721"/>
      <c r="OTL60" s="721"/>
      <c r="OTU60" s="721"/>
      <c r="OTV60" s="721"/>
      <c r="OUE60" s="721"/>
      <c r="OUF60" s="721"/>
      <c r="OUO60" s="721"/>
      <c r="OUP60" s="721"/>
      <c r="OUY60" s="721"/>
      <c r="OUZ60" s="721"/>
      <c r="OVI60" s="721"/>
      <c r="OVJ60" s="721"/>
      <c r="OVS60" s="721"/>
      <c r="OVT60" s="721"/>
      <c r="OWC60" s="721"/>
      <c r="OWD60" s="721"/>
      <c r="OWM60" s="721"/>
      <c r="OWN60" s="721"/>
      <c r="OWW60" s="721"/>
      <c r="OWX60" s="721"/>
      <c r="OXG60" s="721"/>
      <c r="OXH60" s="721"/>
      <c r="OXQ60" s="721"/>
      <c r="OXR60" s="721"/>
      <c r="OYA60" s="721"/>
      <c r="OYB60" s="721"/>
      <c r="OYK60" s="721"/>
      <c r="OYL60" s="721"/>
      <c r="OYU60" s="721"/>
      <c r="OYV60" s="721"/>
      <c r="OZE60" s="721"/>
      <c r="OZF60" s="721"/>
      <c r="OZO60" s="721"/>
      <c r="OZP60" s="721"/>
      <c r="OZY60" s="721"/>
      <c r="OZZ60" s="721"/>
      <c r="PAI60" s="721"/>
      <c r="PAJ60" s="721"/>
      <c r="PAS60" s="721"/>
      <c r="PAT60" s="721"/>
      <c r="PBC60" s="721"/>
      <c r="PBD60" s="721"/>
      <c r="PBM60" s="721"/>
      <c r="PBN60" s="721"/>
      <c r="PBW60" s="721"/>
      <c r="PBX60" s="721"/>
      <c r="PCG60" s="721"/>
      <c r="PCH60" s="721"/>
      <c r="PCQ60" s="721"/>
      <c r="PCR60" s="721"/>
      <c r="PDA60" s="721"/>
      <c r="PDB60" s="721"/>
      <c r="PDK60" s="721"/>
      <c r="PDL60" s="721"/>
      <c r="PDU60" s="721"/>
      <c r="PDV60" s="721"/>
      <c r="PEE60" s="721"/>
      <c r="PEF60" s="721"/>
      <c r="PEO60" s="721"/>
      <c r="PEP60" s="721"/>
      <c r="PEY60" s="721"/>
      <c r="PEZ60" s="721"/>
      <c r="PFI60" s="721"/>
      <c r="PFJ60" s="721"/>
      <c r="PFS60" s="721"/>
      <c r="PFT60" s="721"/>
      <c r="PGC60" s="721"/>
      <c r="PGD60" s="721"/>
      <c r="PGM60" s="721"/>
      <c r="PGN60" s="721"/>
      <c r="PGW60" s="721"/>
      <c r="PGX60" s="721"/>
      <c r="PHG60" s="721"/>
      <c r="PHH60" s="721"/>
      <c r="PHQ60" s="721"/>
      <c r="PHR60" s="721"/>
      <c r="PIA60" s="721"/>
      <c r="PIB60" s="721"/>
      <c r="PIK60" s="721"/>
      <c r="PIL60" s="721"/>
      <c r="PIU60" s="721"/>
      <c r="PIV60" s="721"/>
      <c r="PJE60" s="721"/>
      <c r="PJF60" s="721"/>
      <c r="PJO60" s="721"/>
      <c r="PJP60" s="721"/>
      <c r="PJY60" s="721"/>
      <c r="PJZ60" s="721"/>
      <c r="PKI60" s="721"/>
      <c r="PKJ60" s="721"/>
      <c r="PKS60" s="721"/>
      <c r="PKT60" s="721"/>
      <c r="PLC60" s="721"/>
      <c r="PLD60" s="721"/>
      <c r="PLM60" s="721"/>
      <c r="PLN60" s="721"/>
      <c r="PLW60" s="721"/>
      <c r="PLX60" s="721"/>
      <c r="PMG60" s="721"/>
      <c r="PMH60" s="721"/>
      <c r="PMQ60" s="721"/>
      <c r="PMR60" s="721"/>
      <c r="PNA60" s="721"/>
      <c r="PNB60" s="721"/>
      <c r="PNK60" s="721"/>
      <c r="PNL60" s="721"/>
      <c r="PNU60" s="721"/>
      <c r="PNV60" s="721"/>
      <c r="POE60" s="721"/>
      <c r="POF60" s="721"/>
      <c r="POO60" s="721"/>
      <c r="POP60" s="721"/>
      <c r="POY60" s="721"/>
      <c r="POZ60" s="721"/>
      <c r="PPI60" s="721"/>
      <c r="PPJ60" s="721"/>
      <c r="PPS60" s="721"/>
      <c r="PPT60" s="721"/>
      <c r="PQC60" s="721"/>
      <c r="PQD60" s="721"/>
      <c r="PQM60" s="721"/>
      <c r="PQN60" s="721"/>
      <c r="PQW60" s="721"/>
      <c r="PQX60" s="721"/>
      <c r="PRG60" s="721"/>
      <c r="PRH60" s="721"/>
      <c r="PRQ60" s="721"/>
      <c r="PRR60" s="721"/>
      <c r="PSA60" s="721"/>
      <c r="PSB60" s="721"/>
      <c r="PSK60" s="721"/>
      <c r="PSL60" s="721"/>
      <c r="PSU60" s="721"/>
      <c r="PSV60" s="721"/>
      <c r="PTE60" s="721"/>
      <c r="PTF60" s="721"/>
      <c r="PTO60" s="721"/>
      <c r="PTP60" s="721"/>
      <c r="PTY60" s="721"/>
      <c r="PTZ60" s="721"/>
      <c r="PUI60" s="721"/>
      <c r="PUJ60" s="721"/>
      <c r="PUS60" s="721"/>
      <c r="PUT60" s="721"/>
      <c r="PVC60" s="721"/>
      <c r="PVD60" s="721"/>
      <c r="PVM60" s="721"/>
      <c r="PVN60" s="721"/>
      <c r="PVW60" s="721"/>
      <c r="PVX60" s="721"/>
      <c r="PWG60" s="721"/>
      <c r="PWH60" s="721"/>
      <c r="PWQ60" s="721"/>
      <c r="PWR60" s="721"/>
      <c r="PXA60" s="721"/>
      <c r="PXB60" s="721"/>
      <c r="PXK60" s="721"/>
      <c r="PXL60" s="721"/>
      <c r="PXU60" s="721"/>
      <c r="PXV60" s="721"/>
      <c r="PYE60" s="721"/>
      <c r="PYF60" s="721"/>
      <c r="PYO60" s="721"/>
      <c r="PYP60" s="721"/>
      <c r="PYY60" s="721"/>
      <c r="PYZ60" s="721"/>
      <c r="PZI60" s="721"/>
      <c r="PZJ60" s="721"/>
      <c r="PZS60" s="721"/>
      <c r="PZT60" s="721"/>
      <c r="QAC60" s="721"/>
      <c r="QAD60" s="721"/>
      <c r="QAM60" s="721"/>
      <c r="QAN60" s="721"/>
      <c r="QAW60" s="721"/>
      <c r="QAX60" s="721"/>
      <c r="QBG60" s="721"/>
      <c r="QBH60" s="721"/>
      <c r="QBQ60" s="721"/>
      <c r="QBR60" s="721"/>
      <c r="QCA60" s="721"/>
      <c r="QCB60" s="721"/>
      <c r="QCK60" s="721"/>
      <c r="QCL60" s="721"/>
      <c r="QCU60" s="721"/>
      <c r="QCV60" s="721"/>
      <c r="QDE60" s="721"/>
      <c r="QDF60" s="721"/>
      <c r="QDO60" s="721"/>
      <c r="QDP60" s="721"/>
      <c r="QDY60" s="721"/>
      <c r="QDZ60" s="721"/>
      <c r="QEI60" s="721"/>
      <c r="QEJ60" s="721"/>
      <c r="QES60" s="721"/>
      <c r="QET60" s="721"/>
      <c r="QFC60" s="721"/>
      <c r="QFD60" s="721"/>
      <c r="QFM60" s="721"/>
      <c r="QFN60" s="721"/>
      <c r="QFW60" s="721"/>
      <c r="QFX60" s="721"/>
      <c r="QGG60" s="721"/>
      <c r="QGH60" s="721"/>
      <c r="QGQ60" s="721"/>
      <c r="QGR60" s="721"/>
      <c r="QHA60" s="721"/>
      <c r="QHB60" s="721"/>
      <c r="QHK60" s="721"/>
      <c r="QHL60" s="721"/>
      <c r="QHU60" s="721"/>
      <c r="QHV60" s="721"/>
      <c r="QIE60" s="721"/>
      <c r="QIF60" s="721"/>
      <c r="QIO60" s="721"/>
      <c r="QIP60" s="721"/>
      <c r="QIY60" s="721"/>
      <c r="QIZ60" s="721"/>
      <c r="QJI60" s="721"/>
      <c r="QJJ60" s="721"/>
      <c r="QJS60" s="721"/>
      <c r="QJT60" s="721"/>
      <c r="QKC60" s="721"/>
      <c r="QKD60" s="721"/>
      <c r="QKM60" s="721"/>
      <c r="QKN60" s="721"/>
      <c r="QKW60" s="721"/>
      <c r="QKX60" s="721"/>
      <c r="QLG60" s="721"/>
      <c r="QLH60" s="721"/>
      <c r="QLQ60" s="721"/>
      <c r="QLR60" s="721"/>
      <c r="QMA60" s="721"/>
      <c r="QMB60" s="721"/>
      <c r="QMK60" s="721"/>
      <c r="QML60" s="721"/>
      <c r="QMU60" s="721"/>
      <c r="QMV60" s="721"/>
      <c r="QNE60" s="721"/>
      <c r="QNF60" s="721"/>
      <c r="QNO60" s="721"/>
      <c r="QNP60" s="721"/>
      <c r="QNY60" s="721"/>
      <c r="QNZ60" s="721"/>
      <c r="QOI60" s="721"/>
      <c r="QOJ60" s="721"/>
      <c r="QOS60" s="721"/>
      <c r="QOT60" s="721"/>
      <c r="QPC60" s="721"/>
      <c r="QPD60" s="721"/>
      <c r="QPM60" s="721"/>
      <c r="QPN60" s="721"/>
      <c r="QPW60" s="721"/>
      <c r="QPX60" s="721"/>
      <c r="QQG60" s="721"/>
      <c r="QQH60" s="721"/>
      <c r="QQQ60" s="721"/>
      <c r="QQR60" s="721"/>
      <c r="QRA60" s="721"/>
      <c r="QRB60" s="721"/>
      <c r="QRK60" s="721"/>
      <c r="QRL60" s="721"/>
      <c r="QRU60" s="721"/>
      <c r="QRV60" s="721"/>
      <c r="QSE60" s="721"/>
      <c r="QSF60" s="721"/>
      <c r="QSO60" s="721"/>
      <c r="QSP60" s="721"/>
      <c r="QSY60" s="721"/>
      <c r="QSZ60" s="721"/>
      <c r="QTI60" s="721"/>
      <c r="QTJ60" s="721"/>
      <c r="QTS60" s="721"/>
      <c r="QTT60" s="721"/>
      <c r="QUC60" s="721"/>
      <c r="QUD60" s="721"/>
      <c r="QUM60" s="721"/>
      <c r="QUN60" s="721"/>
      <c r="QUW60" s="721"/>
      <c r="QUX60" s="721"/>
      <c r="QVG60" s="721"/>
      <c r="QVH60" s="721"/>
      <c r="QVQ60" s="721"/>
      <c r="QVR60" s="721"/>
      <c r="QWA60" s="721"/>
      <c r="QWB60" s="721"/>
      <c r="QWK60" s="721"/>
      <c r="QWL60" s="721"/>
      <c r="QWU60" s="721"/>
      <c r="QWV60" s="721"/>
      <c r="QXE60" s="721"/>
      <c r="QXF60" s="721"/>
      <c r="QXO60" s="721"/>
      <c r="QXP60" s="721"/>
      <c r="QXY60" s="721"/>
      <c r="QXZ60" s="721"/>
      <c r="QYI60" s="721"/>
      <c r="QYJ60" s="721"/>
      <c r="QYS60" s="721"/>
      <c r="QYT60" s="721"/>
      <c r="QZC60" s="721"/>
      <c r="QZD60" s="721"/>
      <c r="QZM60" s="721"/>
      <c r="QZN60" s="721"/>
      <c r="QZW60" s="721"/>
      <c r="QZX60" s="721"/>
      <c r="RAG60" s="721"/>
      <c r="RAH60" s="721"/>
      <c r="RAQ60" s="721"/>
      <c r="RAR60" s="721"/>
      <c r="RBA60" s="721"/>
      <c r="RBB60" s="721"/>
      <c r="RBK60" s="721"/>
      <c r="RBL60" s="721"/>
      <c r="RBU60" s="721"/>
      <c r="RBV60" s="721"/>
      <c r="RCE60" s="721"/>
      <c r="RCF60" s="721"/>
      <c r="RCO60" s="721"/>
      <c r="RCP60" s="721"/>
      <c r="RCY60" s="721"/>
      <c r="RCZ60" s="721"/>
      <c r="RDI60" s="721"/>
      <c r="RDJ60" s="721"/>
      <c r="RDS60" s="721"/>
      <c r="RDT60" s="721"/>
      <c r="REC60" s="721"/>
      <c r="RED60" s="721"/>
      <c r="REM60" s="721"/>
      <c r="REN60" s="721"/>
      <c r="REW60" s="721"/>
      <c r="REX60" s="721"/>
      <c r="RFG60" s="721"/>
      <c r="RFH60" s="721"/>
      <c r="RFQ60" s="721"/>
      <c r="RFR60" s="721"/>
      <c r="RGA60" s="721"/>
      <c r="RGB60" s="721"/>
      <c r="RGK60" s="721"/>
      <c r="RGL60" s="721"/>
      <c r="RGU60" s="721"/>
      <c r="RGV60" s="721"/>
      <c r="RHE60" s="721"/>
      <c r="RHF60" s="721"/>
      <c r="RHO60" s="721"/>
      <c r="RHP60" s="721"/>
      <c r="RHY60" s="721"/>
      <c r="RHZ60" s="721"/>
      <c r="RII60" s="721"/>
      <c r="RIJ60" s="721"/>
      <c r="RIS60" s="721"/>
      <c r="RIT60" s="721"/>
      <c r="RJC60" s="721"/>
      <c r="RJD60" s="721"/>
      <c r="RJM60" s="721"/>
      <c r="RJN60" s="721"/>
      <c r="RJW60" s="721"/>
      <c r="RJX60" s="721"/>
      <c r="RKG60" s="721"/>
      <c r="RKH60" s="721"/>
      <c r="RKQ60" s="721"/>
      <c r="RKR60" s="721"/>
      <c r="RLA60" s="721"/>
      <c r="RLB60" s="721"/>
      <c r="RLK60" s="721"/>
      <c r="RLL60" s="721"/>
      <c r="RLU60" s="721"/>
      <c r="RLV60" s="721"/>
      <c r="RME60" s="721"/>
      <c r="RMF60" s="721"/>
      <c r="RMO60" s="721"/>
      <c r="RMP60" s="721"/>
      <c r="RMY60" s="721"/>
      <c r="RMZ60" s="721"/>
      <c r="RNI60" s="721"/>
      <c r="RNJ60" s="721"/>
      <c r="RNS60" s="721"/>
      <c r="RNT60" s="721"/>
      <c r="ROC60" s="721"/>
      <c r="ROD60" s="721"/>
      <c r="ROM60" s="721"/>
      <c r="RON60" s="721"/>
      <c r="ROW60" s="721"/>
      <c r="ROX60" s="721"/>
      <c r="RPG60" s="721"/>
      <c r="RPH60" s="721"/>
      <c r="RPQ60" s="721"/>
      <c r="RPR60" s="721"/>
      <c r="RQA60" s="721"/>
      <c r="RQB60" s="721"/>
      <c r="RQK60" s="721"/>
      <c r="RQL60" s="721"/>
      <c r="RQU60" s="721"/>
      <c r="RQV60" s="721"/>
      <c r="RRE60" s="721"/>
      <c r="RRF60" s="721"/>
      <c r="RRO60" s="721"/>
      <c r="RRP60" s="721"/>
      <c r="RRY60" s="721"/>
      <c r="RRZ60" s="721"/>
      <c r="RSI60" s="721"/>
      <c r="RSJ60" s="721"/>
      <c r="RSS60" s="721"/>
      <c r="RST60" s="721"/>
      <c r="RTC60" s="721"/>
      <c r="RTD60" s="721"/>
      <c r="RTM60" s="721"/>
      <c r="RTN60" s="721"/>
      <c r="RTW60" s="721"/>
      <c r="RTX60" s="721"/>
      <c r="RUG60" s="721"/>
      <c r="RUH60" s="721"/>
      <c r="RUQ60" s="721"/>
      <c r="RUR60" s="721"/>
      <c r="RVA60" s="721"/>
      <c r="RVB60" s="721"/>
      <c r="RVK60" s="721"/>
      <c r="RVL60" s="721"/>
      <c r="RVU60" s="721"/>
      <c r="RVV60" s="721"/>
      <c r="RWE60" s="721"/>
      <c r="RWF60" s="721"/>
      <c r="RWO60" s="721"/>
      <c r="RWP60" s="721"/>
      <c r="RWY60" s="721"/>
      <c r="RWZ60" s="721"/>
      <c r="RXI60" s="721"/>
      <c r="RXJ60" s="721"/>
      <c r="RXS60" s="721"/>
      <c r="RXT60" s="721"/>
      <c r="RYC60" s="721"/>
      <c r="RYD60" s="721"/>
      <c r="RYM60" s="721"/>
      <c r="RYN60" s="721"/>
      <c r="RYW60" s="721"/>
      <c r="RYX60" s="721"/>
      <c r="RZG60" s="721"/>
      <c r="RZH60" s="721"/>
      <c r="RZQ60" s="721"/>
      <c r="RZR60" s="721"/>
      <c r="SAA60" s="721"/>
      <c r="SAB60" s="721"/>
      <c r="SAK60" s="721"/>
      <c r="SAL60" s="721"/>
      <c r="SAU60" s="721"/>
      <c r="SAV60" s="721"/>
      <c r="SBE60" s="721"/>
      <c r="SBF60" s="721"/>
      <c r="SBO60" s="721"/>
      <c r="SBP60" s="721"/>
      <c r="SBY60" s="721"/>
      <c r="SBZ60" s="721"/>
      <c r="SCI60" s="721"/>
      <c r="SCJ60" s="721"/>
      <c r="SCS60" s="721"/>
      <c r="SCT60" s="721"/>
      <c r="SDC60" s="721"/>
      <c r="SDD60" s="721"/>
      <c r="SDM60" s="721"/>
      <c r="SDN60" s="721"/>
      <c r="SDW60" s="721"/>
      <c r="SDX60" s="721"/>
      <c r="SEG60" s="721"/>
      <c r="SEH60" s="721"/>
      <c r="SEQ60" s="721"/>
      <c r="SER60" s="721"/>
      <c r="SFA60" s="721"/>
      <c r="SFB60" s="721"/>
      <c r="SFK60" s="721"/>
      <c r="SFL60" s="721"/>
      <c r="SFU60" s="721"/>
      <c r="SFV60" s="721"/>
      <c r="SGE60" s="721"/>
      <c r="SGF60" s="721"/>
      <c r="SGO60" s="721"/>
      <c r="SGP60" s="721"/>
      <c r="SGY60" s="721"/>
      <c r="SGZ60" s="721"/>
      <c r="SHI60" s="721"/>
      <c r="SHJ60" s="721"/>
      <c r="SHS60" s="721"/>
      <c r="SHT60" s="721"/>
      <c r="SIC60" s="721"/>
      <c r="SID60" s="721"/>
      <c r="SIM60" s="721"/>
      <c r="SIN60" s="721"/>
      <c r="SIW60" s="721"/>
      <c r="SIX60" s="721"/>
      <c r="SJG60" s="721"/>
      <c r="SJH60" s="721"/>
      <c r="SJQ60" s="721"/>
      <c r="SJR60" s="721"/>
      <c r="SKA60" s="721"/>
      <c r="SKB60" s="721"/>
      <c r="SKK60" s="721"/>
      <c r="SKL60" s="721"/>
      <c r="SKU60" s="721"/>
      <c r="SKV60" s="721"/>
      <c r="SLE60" s="721"/>
      <c r="SLF60" s="721"/>
      <c r="SLO60" s="721"/>
      <c r="SLP60" s="721"/>
      <c r="SLY60" s="721"/>
      <c r="SLZ60" s="721"/>
      <c r="SMI60" s="721"/>
      <c r="SMJ60" s="721"/>
      <c r="SMS60" s="721"/>
      <c r="SMT60" s="721"/>
      <c r="SNC60" s="721"/>
      <c r="SND60" s="721"/>
      <c r="SNM60" s="721"/>
      <c r="SNN60" s="721"/>
      <c r="SNW60" s="721"/>
      <c r="SNX60" s="721"/>
      <c r="SOG60" s="721"/>
      <c r="SOH60" s="721"/>
      <c r="SOQ60" s="721"/>
      <c r="SOR60" s="721"/>
      <c r="SPA60" s="721"/>
      <c r="SPB60" s="721"/>
      <c r="SPK60" s="721"/>
      <c r="SPL60" s="721"/>
      <c r="SPU60" s="721"/>
      <c r="SPV60" s="721"/>
      <c r="SQE60" s="721"/>
      <c r="SQF60" s="721"/>
      <c r="SQO60" s="721"/>
      <c r="SQP60" s="721"/>
      <c r="SQY60" s="721"/>
      <c r="SQZ60" s="721"/>
      <c r="SRI60" s="721"/>
      <c r="SRJ60" s="721"/>
      <c r="SRS60" s="721"/>
      <c r="SRT60" s="721"/>
      <c r="SSC60" s="721"/>
      <c r="SSD60" s="721"/>
      <c r="SSM60" s="721"/>
      <c r="SSN60" s="721"/>
      <c r="SSW60" s="721"/>
      <c r="SSX60" s="721"/>
      <c r="STG60" s="721"/>
      <c r="STH60" s="721"/>
      <c r="STQ60" s="721"/>
      <c r="STR60" s="721"/>
      <c r="SUA60" s="721"/>
      <c r="SUB60" s="721"/>
      <c r="SUK60" s="721"/>
      <c r="SUL60" s="721"/>
      <c r="SUU60" s="721"/>
      <c r="SUV60" s="721"/>
      <c r="SVE60" s="721"/>
      <c r="SVF60" s="721"/>
      <c r="SVO60" s="721"/>
      <c r="SVP60" s="721"/>
      <c r="SVY60" s="721"/>
      <c r="SVZ60" s="721"/>
      <c r="SWI60" s="721"/>
      <c r="SWJ60" s="721"/>
      <c r="SWS60" s="721"/>
      <c r="SWT60" s="721"/>
      <c r="SXC60" s="721"/>
      <c r="SXD60" s="721"/>
      <c r="SXM60" s="721"/>
      <c r="SXN60" s="721"/>
      <c r="SXW60" s="721"/>
      <c r="SXX60" s="721"/>
      <c r="SYG60" s="721"/>
      <c r="SYH60" s="721"/>
      <c r="SYQ60" s="721"/>
      <c r="SYR60" s="721"/>
      <c r="SZA60" s="721"/>
      <c r="SZB60" s="721"/>
      <c r="SZK60" s="721"/>
      <c r="SZL60" s="721"/>
      <c r="SZU60" s="721"/>
      <c r="SZV60" s="721"/>
      <c r="TAE60" s="721"/>
      <c r="TAF60" s="721"/>
      <c r="TAO60" s="721"/>
      <c r="TAP60" s="721"/>
      <c r="TAY60" s="721"/>
      <c r="TAZ60" s="721"/>
      <c r="TBI60" s="721"/>
      <c r="TBJ60" s="721"/>
      <c r="TBS60" s="721"/>
      <c r="TBT60" s="721"/>
      <c r="TCC60" s="721"/>
      <c r="TCD60" s="721"/>
      <c r="TCM60" s="721"/>
      <c r="TCN60" s="721"/>
      <c r="TCW60" s="721"/>
      <c r="TCX60" s="721"/>
      <c r="TDG60" s="721"/>
      <c r="TDH60" s="721"/>
      <c r="TDQ60" s="721"/>
      <c r="TDR60" s="721"/>
      <c r="TEA60" s="721"/>
      <c r="TEB60" s="721"/>
      <c r="TEK60" s="721"/>
      <c r="TEL60" s="721"/>
      <c r="TEU60" s="721"/>
      <c r="TEV60" s="721"/>
      <c r="TFE60" s="721"/>
      <c r="TFF60" s="721"/>
      <c r="TFO60" s="721"/>
      <c r="TFP60" s="721"/>
      <c r="TFY60" s="721"/>
      <c r="TFZ60" s="721"/>
      <c r="TGI60" s="721"/>
      <c r="TGJ60" s="721"/>
      <c r="TGS60" s="721"/>
      <c r="TGT60" s="721"/>
      <c r="THC60" s="721"/>
      <c r="THD60" s="721"/>
      <c r="THM60" s="721"/>
      <c r="THN60" s="721"/>
      <c r="THW60" s="721"/>
      <c r="THX60" s="721"/>
      <c r="TIG60" s="721"/>
      <c r="TIH60" s="721"/>
      <c r="TIQ60" s="721"/>
      <c r="TIR60" s="721"/>
      <c r="TJA60" s="721"/>
      <c r="TJB60" s="721"/>
      <c r="TJK60" s="721"/>
      <c r="TJL60" s="721"/>
      <c r="TJU60" s="721"/>
      <c r="TJV60" s="721"/>
      <c r="TKE60" s="721"/>
      <c r="TKF60" s="721"/>
      <c r="TKO60" s="721"/>
      <c r="TKP60" s="721"/>
      <c r="TKY60" s="721"/>
      <c r="TKZ60" s="721"/>
      <c r="TLI60" s="721"/>
      <c r="TLJ60" s="721"/>
      <c r="TLS60" s="721"/>
      <c r="TLT60" s="721"/>
      <c r="TMC60" s="721"/>
      <c r="TMD60" s="721"/>
      <c r="TMM60" s="721"/>
      <c r="TMN60" s="721"/>
      <c r="TMW60" s="721"/>
      <c r="TMX60" s="721"/>
      <c r="TNG60" s="721"/>
      <c r="TNH60" s="721"/>
      <c r="TNQ60" s="721"/>
      <c r="TNR60" s="721"/>
      <c r="TOA60" s="721"/>
      <c r="TOB60" s="721"/>
      <c r="TOK60" s="721"/>
      <c r="TOL60" s="721"/>
      <c r="TOU60" s="721"/>
      <c r="TOV60" s="721"/>
      <c r="TPE60" s="721"/>
      <c r="TPF60" s="721"/>
      <c r="TPO60" s="721"/>
      <c r="TPP60" s="721"/>
      <c r="TPY60" s="721"/>
      <c r="TPZ60" s="721"/>
      <c r="TQI60" s="721"/>
      <c r="TQJ60" s="721"/>
      <c r="TQS60" s="721"/>
      <c r="TQT60" s="721"/>
      <c r="TRC60" s="721"/>
      <c r="TRD60" s="721"/>
      <c r="TRM60" s="721"/>
      <c r="TRN60" s="721"/>
      <c r="TRW60" s="721"/>
      <c r="TRX60" s="721"/>
      <c r="TSG60" s="721"/>
      <c r="TSH60" s="721"/>
      <c r="TSQ60" s="721"/>
      <c r="TSR60" s="721"/>
      <c r="TTA60" s="721"/>
      <c r="TTB60" s="721"/>
      <c r="TTK60" s="721"/>
      <c r="TTL60" s="721"/>
      <c r="TTU60" s="721"/>
      <c r="TTV60" s="721"/>
      <c r="TUE60" s="721"/>
      <c r="TUF60" s="721"/>
      <c r="TUO60" s="721"/>
      <c r="TUP60" s="721"/>
      <c r="TUY60" s="721"/>
      <c r="TUZ60" s="721"/>
      <c r="TVI60" s="721"/>
      <c r="TVJ60" s="721"/>
      <c r="TVS60" s="721"/>
      <c r="TVT60" s="721"/>
      <c r="TWC60" s="721"/>
      <c r="TWD60" s="721"/>
      <c r="TWM60" s="721"/>
      <c r="TWN60" s="721"/>
      <c r="TWW60" s="721"/>
      <c r="TWX60" s="721"/>
      <c r="TXG60" s="721"/>
      <c r="TXH60" s="721"/>
      <c r="TXQ60" s="721"/>
      <c r="TXR60" s="721"/>
      <c r="TYA60" s="721"/>
      <c r="TYB60" s="721"/>
      <c r="TYK60" s="721"/>
      <c r="TYL60" s="721"/>
      <c r="TYU60" s="721"/>
      <c r="TYV60" s="721"/>
      <c r="TZE60" s="721"/>
      <c r="TZF60" s="721"/>
      <c r="TZO60" s="721"/>
      <c r="TZP60" s="721"/>
      <c r="TZY60" s="721"/>
      <c r="TZZ60" s="721"/>
      <c r="UAI60" s="721"/>
      <c r="UAJ60" s="721"/>
      <c r="UAS60" s="721"/>
      <c r="UAT60" s="721"/>
      <c r="UBC60" s="721"/>
      <c r="UBD60" s="721"/>
      <c r="UBM60" s="721"/>
      <c r="UBN60" s="721"/>
      <c r="UBW60" s="721"/>
      <c r="UBX60" s="721"/>
      <c r="UCG60" s="721"/>
      <c r="UCH60" s="721"/>
      <c r="UCQ60" s="721"/>
      <c r="UCR60" s="721"/>
      <c r="UDA60" s="721"/>
      <c r="UDB60" s="721"/>
      <c r="UDK60" s="721"/>
      <c r="UDL60" s="721"/>
      <c r="UDU60" s="721"/>
      <c r="UDV60" s="721"/>
      <c r="UEE60" s="721"/>
      <c r="UEF60" s="721"/>
      <c r="UEO60" s="721"/>
      <c r="UEP60" s="721"/>
      <c r="UEY60" s="721"/>
      <c r="UEZ60" s="721"/>
      <c r="UFI60" s="721"/>
      <c r="UFJ60" s="721"/>
      <c r="UFS60" s="721"/>
      <c r="UFT60" s="721"/>
      <c r="UGC60" s="721"/>
      <c r="UGD60" s="721"/>
      <c r="UGM60" s="721"/>
      <c r="UGN60" s="721"/>
      <c r="UGW60" s="721"/>
      <c r="UGX60" s="721"/>
      <c r="UHG60" s="721"/>
      <c r="UHH60" s="721"/>
      <c r="UHQ60" s="721"/>
      <c r="UHR60" s="721"/>
      <c r="UIA60" s="721"/>
      <c r="UIB60" s="721"/>
      <c r="UIK60" s="721"/>
      <c r="UIL60" s="721"/>
      <c r="UIU60" s="721"/>
      <c r="UIV60" s="721"/>
      <c r="UJE60" s="721"/>
      <c r="UJF60" s="721"/>
      <c r="UJO60" s="721"/>
      <c r="UJP60" s="721"/>
      <c r="UJY60" s="721"/>
      <c r="UJZ60" s="721"/>
      <c r="UKI60" s="721"/>
      <c r="UKJ60" s="721"/>
      <c r="UKS60" s="721"/>
      <c r="UKT60" s="721"/>
      <c r="ULC60" s="721"/>
      <c r="ULD60" s="721"/>
      <c r="ULM60" s="721"/>
      <c r="ULN60" s="721"/>
      <c r="ULW60" s="721"/>
      <c r="ULX60" s="721"/>
      <c r="UMG60" s="721"/>
      <c r="UMH60" s="721"/>
      <c r="UMQ60" s="721"/>
      <c r="UMR60" s="721"/>
      <c r="UNA60" s="721"/>
      <c r="UNB60" s="721"/>
      <c r="UNK60" s="721"/>
      <c r="UNL60" s="721"/>
      <c r="UNU60" s="721"/>
      <c r="UNV60" s="721"/>
      <c r="UOE60" s="721"/>
      <c r="UOF60" s="721"/>
      <c r="UOO60" s="721"/>
      <c r="UOP60" s="721"/>
      <c r="UOY60" s="721"/>
      <c r="UOZ60" s="721"/>
      <c r="UPI60" s="721"/>
      <c r="UPJ60" s="721"/>
      <c r="UPS60" s="721"/>
      <c r="UPT60" s="721"/>
      <c r="UQC60" s="721"/>
      <c r="UQD60" s="721"/>
      <c r="UQM60" s="721"/>
      <c r="UQN60" s="721"/>
      <c r="UQW60" s="721"/>
      <c r="UQX60" s="721"/>
      <c r="URG60" s="721"/>
      <c r="URH60" s="721"/>
      <c r="URQ60" s="721"/>
      <c r="URR60" s="721"/>
      <c r="USA60" s="721"/>
      <c r="USB60" s="721"/>
      <c r="USK60" s="721"/>
      <c r="USL60" s="721"/>
      <c r="USU60" s="721"/>
      <c r="USV60" s="721"/>
      <c r="UTE60" s="721"/>
      <c r="UTF60" s="721"/>
      <c r="UTO60" s="721"/>
      <c r="UTP60" s="721"/>
      <c r="UTY60" s="721"/>
      <c r="UTZ60" s="721"/>
      <c r="UUI60" s="721"/>
      <c r="UUJ60" s="721"/>
      <c r="UUS60" s="721"/>
      <c r="UUT60" s="721"/>
      <c r="UVC60" s="721"/>
      <c r="UVD60" s="721"/>
      <c r="UVM60" s="721"/>
      <c r="UVN60" s="721"/>
      <c r="UVW60" s="721"/>
      <c r="UVX60" s="721"/>
      <c r="UWG60" s="721"/>
      <c r="UWH60" s="721"/>
      <c r="UWQ60" s="721"/>
      <c r="UWR60" s="721"/>
      <c r="UXA60" s="721"/>
      <c r="UXB60" s="721"/>
      <c r="UXK60" s="721"/>
      <c r="UXL60" s="721"/>
      <c r="UXU60" s="721"/>
      <c r="UXV60" s="721"/>
      <c r="UYE60" s="721"/>
      <c r="UYF60" s="721"/>
      <c r="UYO60" s="721"/>
      <c r="UYP60" s="721"/>
      <c r="UYY60" s="721"/>
      <c r="UYZ60" s="721"/>
      <c r="UZI60" s="721"/>
      <c r="UZJ60" s="721"/>
      <c r="UZS60" s="721"/>
      <c r="UZT60" s="721"/>
      <c r="VAC60" s="721"/>
      <c r="VAD60" s="721"/>
      <c r="VAM60" s="721"/>
      <c r="VAN60" s="721"/>
      <c r="VAW60" s="721"/>
      <c r="VAX60" s="721"/>
      <c r="VBG60" s="721"/>
      <c r="VBH60" s="721"/>
      <c r="VBQ60" s="721"/>
      <c r="VBR60" s="721"/>
      <c r="VCA60" s="721"/>
      <c r="VCB60" s="721"/>
      <c r="VCK60" s="721"/>
      <c r="VCL60" s="721"/>
      <c r="VCU60" s="721"/>
      <c r="VCV60" s="721"/>
      <c r="VDE60" s="721"/>
      <c r="VDF60" s="721"/>
      <c r="VDO60" s="721"/>
      <c r="VDP60" s="721"/>
      <c r="VDY60" s="721"/>
      <c r="VDZ60" s="721"/>
      <c r="VEI60" s="721"/>
      <c r="VEJ60" s="721"/>
      <c r="VES60" s="721"/>
      <c r="VET60" s="721"/>
      <c r="VFC60" s="721"/>
      <c r="VFD60" s="721"/>
      <c r="VFM60" s="721"/>
      <c r="VFN60" s="721"/>
      <c r="VFW60" s="721"/>
      <c r="VFX60" s="721"/>
      <c r="VGG60" s="721"/>
      <c r="VGH60" s="721"/>
      <c r="VGQ60" s="721"/>
      <c r="VGR60" s="721"/>
      <c r="VHA60" s="721"/>
      <c r="VHB60" s="721"/>
      <c r="VHK60" s="721"/>
      <c r="VHL60" s="721"/>
      <c r="VHU60" s="721"/>
      <c r="VHV60" s="721"/>
      <c r="VIE60" s="721"/>
      <c r="VIF60" s="721"/>
      <c r="VIO60" s="721"/>
      <c r="VIP60" s="721"/>
      <c r="VIY60" s="721"/>
      <c r="VIZ60" s="721"/>
      <c r="VJI60" s="721"/>
      <c r="VJJ60" s="721"/>
      <c r="VJS60" s="721"/>
      <c r="VJT60" s="721"/>
      <c r="VKC60" s="721"/>
      <c r="VKD60" s="721"/>
      <c r="VKM60" s="721"/>
      <c r="VKN60" s="721"/>
      <c r="VKW60" s="721"/>
      <c r="VKX60" s="721"/>
      <c r="VLG60" s="721"/>
      <c r="VLH60" s="721"/>
      <c r="VLQ60" s="721"/>
      <c r="VLR60" s="721"/>
      <c r="VMA60" s="721"/>
      <c r="VMB60" s="721"/>
      <c r="VMK60" s="721"/>
      <c r="VML60" s="721"/>
      <c r="VMU60" s="721"/>
      <c r="VMV60" s="721"/>
      <c r="VNE60" s="721"/>
      <c r="VNF60" s="721"/>
      <c r="VNO60" s="721"/>
      <c r="VNP60" s="721"/>
      <c r="VNY60" s="721"/>
      <c r="VNZ60" s="721"/>
      <c r="VOI60" s="721"/>
      <c r="VOJ60" s="721"/>
      <c r="VOS60" s="721"/>
      <c r="VOT60" s="721"/>
      <c r="VPC60" s="721"/>
      <c r="VPD60" s="721"/>
      <c r="VPM60" s="721"/>
      <c r="VPN60" s="721"/>
      <c r="VPW60" s="721"/>
      <c r="VPX60" s="721"/>
      <c r="VQG60" s="721"/>
      <c r="VQH60" s="721"/>
      <c r="VQQ60" s="721"/>
      <c r="VQR60" s="721"/>
      <c r="VRA60" s="721"/>
      <c r="VRB60" s="721"/>
      <c r="VRK60" s="721"/>
      <c r="VRL60" s="721"/>
      <c r="VRU60" s="721"/>
      <c r="VRV60" s="721"/>
      <c r="VSE60" s="721"/>
      <c r="VSF60" s="721"/>
      <c r="VSO60" s="721"/>
      <c r="VSP60" s="721"/>
      <c r="VSY60" s="721"/>
      <c r="VSZ60" s="721"/>
      <c r="VTI60" s="721"/>
      <c r="VTJ60" s="721"/>
      <c r="VTS60" s="721"/>
      <c r="VTT60" s="721"/>
      <c r="VUC60" s="721"/>
      <c r="VUD60" s="721"/>
      <c r="VUM60" s="721"/>
      <c r="VUN60" s="721"/>
      <c r="VUW60" s="721"/>
      <c r="VUX60" s="721"/>
      <c r="VVG60" s="721"/>
      <c r="VVH60" s="721"/>
      <c r="VVQ60" s="721"/>
      <c r="VVR60" s="721"/>
      <c r="VWA60" s="721"/>
      <c r="VWB60" s="721"/>
      <c r="VWK60" s="721"/>
      <c r="VWL60" s="721"/>
      <c r="VWU60" s="721"/>
      <c r="VWV60" s="721"/>
      <c r="VXE60" s="721"/>
      <c r="VXF60" s="721"/>
      <c r="VXO60" s="721"/>
      <c r="VXP60" s="721"/>
      <c r="VXY60" s="721"/>
      <c r="VXZ60" s="721"/>
      <c r="VYI60" s="721"/>
      <c r="VYJ60" s="721"/>
      <c r="VYS60" s="721"/>
      <c r="VYT60" s="721"/>
      <c r="VZC60" s="721"/>
      <c r="VZD60" s="721"/>
      <c r="VZM60" s="721"/>
      <c r="VZN60" s="721"/>
      <c r="VZW60" s="721"/>
      <c r="VZX60" s="721"/>
      <c r="WAG60" s="721"/>
      <c r="WAH60" s="721"/>
      <c r="WAQ60" s="721"/>
      <c r="WAR60" s="721"/>
      <c r="WBA60" s="721"/>
      <c r="WBB60" s="721"/>
      <c r="WBK60" s="721"/>
      <c r="WBL60" s="721"/>
      <c r="WBU60" s="721"/>
      <c r="WBV60" s="721"/>
      <c r="WCE60" s="721"/>
      <c r="WCF60" s="721"/>
      <c r="WCO60" s="721"/>
      <c r="WCP60" s="721"/>
      <c r="WCY60" s="721"/>
      <c r="WCZ60" s="721"/>
      <c r="WDI60" s="721"/>
      <c r="WDJ60" s="721"/>
      <c r="WDS60" s="721"/>
      <c r="WDT60" s="721"/>
      <c r="WEC60" s="721"/>
      <c r="WED60" s="721"/>
      <c r="WEM60" s="721"/>
      <c r="WEN60" s="721"/>
      <c r="WEW60" s="721"/>
      <c r="WEX60" s="721"/>
      <c r="WFG60" s="721"/>
      <c r="WFH60" s="721"/>
      <c r="WFQ60" s="721"/>
      <c r="WFR60" s="721"/>
      <c r="WGA60" s="721"/>
      <c r="WGB60" s="721"/>
      <c r="WGK60" s="721"/>
      <c r="WGL60" s="721"/>
      <c r="WGU60" s="721"/>
      <c r="WGV60" s="721"/>
      <c r="WHE60" s="721"/>
      <c r="WHF60" s="721"/>
      <c r="WHO60" s="721"/>
      <c r="WHP60" s="721"/>
      <c r="WHY60" s="721"/>
      <c r="WHZ60" s="721"/>
      <c r="WII60" s="721"/>
      <c r="WIJ60" s="721"/>
      <c r="WIS60" s="721"/>
      <c r="WIT60" s="721"/>
      <c r="WJC60" s="721"/>
      <c r="WJD60" s="721"/>
      <c r="WJM60" s="721"/>
      <c r="WJN60" s="721"/>
      <c r="WJW60" s="721"/>
      <c r="WJX60" s="721"/>
      <c r="WKG60" s="721"/>
      <c r="WKH60" s="721"/>
      <c r="WKQ60" s="721"/>
      <c r="WKR60" s="721"/>
      <c r="WLA60" s="721"/>
      <c r="WLB60" s="721"/>
      <c r="WLK60" s="721"/>
      <c r="WLL60" s="721"/>
      <c r="WLU60" s="721"/>
      <c r="WLV60" s="721"/>
      <c r="WME60" s="721"/>
      <c r="WMF60" s="721"/>
      <c r="WMO60" s="721"/>
      <c r="WMP60" s="721"/>
      <c r="WMY60" s="721"/>
      <c r="WMZ60" s="721"/>
      <c r="WNI60" s="721"/>
      <c r="WNJ60" s="721"/>
      <c r="WNS60" s="721"/>
      <c r="WNT60" s="721"/>
      <c r="WOC60" s="721"/>
      <c r="WOD60" s="721"/>
      <c r="WOM60" s="721"/>
      <c r="WON60" s="721"/>
      <c r="WOW60" s="721"/>
      <c r="WOX60" s="721"/>
      <c r="WPG60" s="721"/>
      <c r="WPH60" s="721"/>
      <c r="WPQ60" s="721"/>
      <c r="WPR60" s="721"/>
      <c r="WQA60" s="721"/>
      <c r="WQB60" s="721"/>
      <c r="WQK60" s="721"/>
      <c r="WQL60" s="721"/>
      <c r="WQU60" s="721"/>
      <c r="WQV60" s="721"/>
      <c r="WRE60" s="721"/>
      <c r="WRF60" s="721"/>
      <c r="WRO60" s="721"/>
      <c r="WRP60" s="721"/>
      <c r="WRY60" s="721"/>
      <c r="WRZ60" s="721"/>
      <c r="WSI60" s="721"/>
      <c r="WSJ60" s="721"/>
      <c r="WSS60" s="721"/>
      <c r="WST60" s="721"/>
      <c r="WTC60" s="721"/>
      <c r="WTD60" s="721"/>
      <c r="WTM60" s="721"/>
      <c r="WTN60" s="721"/>
      <c r="WTW60" s="721"/>
      <c r="WTX60" s="721"/>
      <c r="WUG60" s="721"/>
      <c r="WUH60" s="721"/>
      <c r="WUQ60" s="721"/>
      <c r="WUR60" s="721"/>
      <c r="WVA60" s="721"/>
      <c r="WVB60" s="721"/>
      <c r="WVK60" s="721"/>
      <c r="WVL60" s="721"/>
      <c r="WVU60" s="721"/>
      <c r="WVV60" s="721"/>
      <c r="WWE60" s="721"/>
      <c r="WWF60" s="721"/>
      <c r="WWO60" s="721"/>
      <c r="WWP60" s="721"/>
      <c r="WWY60" s="721"/>
      <c r="WWZ60" s="721"/>
      <c r="WXI60" s="721"/>
      <c r="WXJ60" s="721"/>
      <c r="WXS60" s="721"/>
      <c r="WXT60" s="721"/>
      <c r="WYC60" s="721"/>
      <c r="WYD60" s="721"/>
      <c r="WYM60" s="721"/>
      <c r="WYN60" s="721"/>
      <c r="WYW60" s="721"/>
      <c r="WYX60" s="721"/>
      <c r="WZG60" s="721"/>
      <c r="WZH60" s="721"/>
      <c r="WZQ60" s="721"/>
      <c r="WZR60" s="721"/>
      <c r="XAA60" s="721"/>
      <c r="XAB60" s="721"/>
      <c r="XAK60" s="721"/>
      <c r="XAL60" s="721"/>
      <c r="XAU60" s="721"/>
      <c r="XAV60" s="721"/>
      <c r="XBE60" s="721"/>
      <c r="XBF60" s="721"/>
      <c r="XBO60" s="721"/>
      <c r="XBP60" s="721"/>
      <c r="XBY60" s="721"/>
      <c r="XBZ60" s="721"/>
      <c r="XCI60" s="721"/>
      <c r="XCJ60" s="721"/>
      <c r="XCS60" s="721"/>
      <c r="XCT60" s="721"/>
      <c r="XDC60" s="721"/>
      <c r="XDD60" s="721"/>
      <c r="XDM60" s="721"/>
      <c r="XDN60" s="721"/>
      <c r="XDW60" s="721"/>
      <c r="XDX60" s="721"/>
      <c r="XEG60" s="721"/>
      <c r="XEH60" s="721"/>
      <c r="XEQ60" s="721"/>
      <c r="XER60" s="721"/>
      <c r="XFA60" s="721"/>
      <c r="XFB60" s="721"/>
    </row>
    <row r="61" spans="1:1022 1031:2042 2051:3072 3081:4092 4101:5112 5121:6142 6151:7162 7171:8192 8201:9212 9221:10232 10241:11262 11271:12282 12291:13312 13321:14332 14341:15352 15361:16382" s="706" customFormat="1" ht="39.950000000000003" customHeight="1" x14ac:dyDescent="0.2">
      <c r="A61" s="1294" t="s">
        <v>4</v>
      </c>
      <c r="B61" s="1279" t="s">
        <v>26</v>
      </c>
      <c r="C61" s="1297" t="s">
        <v>326</v>
      </c>
      <c r="D61" s="1298"/>
      <c r="E61" s="1275" t="s">
        <v>367</v>
      </c>
      <c r="F61" s="1277" t="s">
        <v>368</v>
      </c>
      <c r="G61" s="1279" t="s">
        <v>246</v>
      </c>
      <c r="H61" s="1279"/>
      <c r="I61" s="1280"/>
      <c r="J61" s="823" t="s">
        <v>65</v>
      </c>
    </row>
    <row r="62" spans="1:1022 1031:2042 2051:3072 3081:4092 4101:5112 5121:6142 6151:7162 7171:8192 8201:9212 9221:10232 10241:11262 11271:12282 12291:13312 13321:14332 14341:15352 15361:16382" s="706" customFormat="1" ht="43.5" customHeight="1" thickBot="1" x14ac:dyDescent="0.25">
      <c r="A62" s="1295"/>
      <c r="B62" s="1296"/>
      <c r="C62" s="729" t="s">
        <v>332</v>
      </c>
      <c r="D62" s="729" t="s">
        <v>366</v>
      </c>
      <c r="E62" s="1276"/>
      <c r="F62" s="1278"/>
      <c r="G62" s="730" t="s">
        <v>151</v>
      </c>
      <c r="H62" s="730" t="s">
        <v>417</v>
      </c>
      <c r="I62" s="731" t="s">
        <v>12</v>
      </c>
      <c r="J62" s="822" t="s">
        <v>66</v>
      </c>
    </row>
    <row r="63" spans="1:1022 1031:2042 2051:3072 3081:4092 4101:5112 5121:6142 6151:7162 7171:8192 8201:9212 9221:10232 10241:11262 11271:12282 12291:13312 13321:14332 14341:15352 15361:16382" s="706" customFormat="1" ht="20.100000000000001" hidden="1" customHeight="1" x14ac:dyDescent="0.2">
      <c r="A63" s="732">
        <v>1</v>
      </c>
      <c r="B63" s="733" t="e">
        <f>#REF!</f>
        <v>#REF!</v>
      </c>
      <c r="C63" s="734" t="e">
        <f>#REF!</f>
        <v>#REF!</v>
      </c>
      <c r="D63" s="735" t="e">
        <f>#REF!</f>
        <v>#REF!</v>
      </c>
      <c r="E63" s="735">
        <f>'DATOS } '!W82</f>
        <v>0.3</v>
      </c>
      <c r="F63" s="735">
        <f>'DATOS } '!X82</f>
        <v>1</v>
      </c>
      <c r="G63" s="736" t="e">
        <f>#REF!</f>
        <v>#REF!</v>
      </c>
      <c r="H63" s="736" t="e">
        <f>#REF!</f>
        <v>#REF!</v>
      </c>
      <c r="I63" s="737" t="e">
        <f>#REF!</f>
        <v>#REF!</v>
      </c>
      <c r="J63" s="768" t="e">
        <f>IF(ABS(D63)+E63&gt;=((F63)),"NO","SI")</f>
        <v>#REF!</v>
      </c>
    </row>
    <row r="64" spans="1:1022 1031:2042 2051:3072 3081:4092 4101:5112 5121:6142 6151:7162 7171:8192 8201:9212 9221:10232 10241:11262 11271:12282 12291:13312 13321:14332 14341:15352 15361:16382" s="706" customFormat="1" ht="20.100000000000001" hidden="1" customHeight="1" x14ac:dyDescent="0.2">
      <c r="A64" s="739">
        <v>2</v>
      </c>
      <c r="B64" s="189" t="e">
        <f>#REF!</f>
        <v>#REF!</v>
      </c>
      <c r="C64" s="740" t="e">
        <f>#REF!</f>
        <v>#REF!</v>
      </c>
      <c r="D64" s="741" t="e">
        <f>#REF!</f>
        <v>#REF!</v>
      </c>
      <c r="E64" s="741" t="e">
        <f>#REF!</f>
        <v>#REF!</v>
      </c>
      <c r="F64" s="741">
        <f>'DATOS } '!X83</f>
        <v>1.2</v>
      </c>
      <c r="G64" s="190" t="e">
        <f>#REF!</f>
        <v>#REF!</v>
      </c>
      <c r="H64" s="190" t="e">
        <f>#REF!</f>
        <v>#REF!</v>
      </c>
      <c r="I64" s="742" t="e">
        <f>#REF!</f>
        <v>#REF!</v>
      </c>
      <c r="J64" s="768" t="e">
        <f t="shared" ref="J64:J82" si="0">IF(ABS(D64)+E64&gt;=((F64)),"NO","SI")</f>
        <v>#REF!</v>
      </c>
    </row>
    <row r="65" spans="1:10" s="706" customFormat="1" ht="20.100000000000001" hidden="1" customHeight="1" x14ac:dyDescent="0.2">
      <c r="A65" s="739">
        <v>3</v>
      </c>
      <c r="B65" s="189" t="e">
        <f>#REF!</f>
        <v>#REF!</v>
      </c>
      <c r="C65" s="199" t="e">
        <f>#REF!</f>
        <v>#REF!</v>
      </c>
      <c r="D65" s="741" t="e">
        <f>#REF!</f>
        <v>#REF!</v>
      </c>
      <c r="E65" s="741" t="e">
        <f>#REF!</f>
        <v>#REF!</v>
      </c>
      <c r="F65" s="741">
        <f>'DATOS } '!X84</f>
        <v>1.2</v>
      </c>
      <c r="G65" s="190" t="e">
        <f>#REF!</f>
        <v>#REF!</v>
      </c>
      <c r="H65" s="190" t="e">
        <f>#REF!</f>
        <v>#REF!</v>
      </c>
      <c r="I65" s="742" t="e">
        <f>#REF!</f>
        <v>#REF!</v>
      </c>
      <c r="J65" s="768" t="e">
        <f t="shared" si="0"/>
        <v>#REF!</v>
      </c>
    </row>
    <row r="66" spans="1:10" s="706" customFormat="1" ht="20.100000000000001" hidden="1" customHeight="1" x14ac:dyDescent="0.2">
      <c r="A66" s="739">
        <v>4</v>
      </c>
      <c r="B66" s="189" t="e">
        <f>#REF!</f>
        <v>#REF!</v>
      </c>
      <c r="C66" s="199" t="e">
        <f>#REF!</f>
        <v>#REF!</v>
      </c>
      <c r="D66" s="741" t="e">
        <f>#REF!</f>
        <v>#REF!</v>
      </c>
      <c r="E66" s="741" t="e">
        <f>#REF!</f>
        <v>#REF!</v>
      </c>
      <c r="F66" s="741">
        <f>'DATOS } '!X85</f>
        <v>1.6</v>
      </c>
      <c r="G66" s="190" t="e">
        <f>#REF!</f>
        <v>#REF!</v>
      </c>
      <c r="H66" s="190" t="e">
        <f>#REF!</f>
        <v>#REF!</v>
      </c>
      <c r="I66" s="742" t="e">
        <f>#REF!</f>
        <v>#REF!</v>
      </c>
      <c r="J66" s="768" t="e">
        <f t="shared" si="0"/>
        <v>#REF!</v>
      </c>
    </row>
    <row r="67" spans="1:10" s="706" customFormat="1" ht="20.100000000000001" hidden="1" customHeight="1" x14ac:dyDescent="0.2">
      <c r="A67" s="739">
        <v>5</v>
      </c>
      <c r="B67" s="192" t="e">
        <f>#REF!</f>
        <v>#REF!</v>
      </c>
      <c r="C67" s="199" t="e">
        <f>#REF!</f>
        <v>#REF!</v>
      </c>
      <c r="D67" s="741" t="e">
        <f>#REF!</f>
        <v>#REF!</v>
      </c>
      <c r="E67" s="741" t="e">
        <f>#REF!</f>
        <v>#REF!</v>
      </c>
      <c r="F67" s="741">
        <f>'DATOS } '!X86</f>
        <v>2</v>
      </c>
      <c r="G67" s="190" t="e">
        <f>#REF!</f>
        <v>#REF!</v>
      </c>
      <c r="H67" s="190" t="e">
        <f>#REF!</f>
        <v>#REF!</v>
      </c>
      <c r="I67" s="742" t="e">
        <f>#REF!</f>
        <v>#REF!</v>
      </c>
      <c r="J67" s="768" t="e">
        <f t="shared" si="0"/>
        <v>#REF!</v>
      </c>
    </row>
    <row r="68" spans="1:10" s="706" customFormat="1" ht="20.100000000000001" hidden="1" customHeight="1" x14ac:dyDescent="0.2">
      <c r="A68" s="739">
        <v>6</v>
      </c>
      <c r="B68" s="192" t="e">
        <f>#REF!</f>
        <v>#REF!</v>
      </c>
      <c r="C68" s="199" t="e">
        <f>#REF!</f>
        <v>#REF!</v>
      </c>
      <c r="D68" s="741" t="e">
        <f>#REF!</f>
        <v>#REF!</v>
      </c>
      <c r="E68" s="741" t="e">
        <f>#REF!</f>
        <v>#REF!</v>
      </c>
      <c r="F68" s="741">
        <f>'DATOS } '!X87</f>
        <v>2.5</v>
      </c>
      <c r="G68" s="190" t="e">
        <f>#REF!</f>
        <v>#REF!</v>
      </c>
      <c r="H68" s="190" t="e">
        <f>#REF!</f>
        <v>#REF!</v>
      </c>
      <c r="I68" s="742" t="e">
        <f>#REF!</f>
        <v>#REF!</v>
      </c>
      <c r="J68" s="768" t="e">
        <f t="shared" si="0"/>
        <v>#REF!</v>
      </c>
    </row>
    <row r="69" spans="1:10" s="706" customFormat="1" ht="20.100000000000001" hidden="1" customHeight="1" x14ac:dyDescent="0.2">
      <c r="A69" s="739">
        <v>7</v>
      </c>
      <c r="B69" s="192" t="e">
        <f>#REF!</f>
        <v>#REF!</v>
      </c>
      <c r="C69" s="199" t="e">
        <f>#REF!</f>
        <v>#REF!</v>
      </c>
      <c r="D69" s="741" t="e">
        <f>#REF!</f>
        <v>#REF!</v>
      </c>
      <c r="E69" s="741" t="e">
        <f>#REF!</f>
        <v>#REF!</v>
      </c>
      <c r="F69" s="741">
        <f>'DATOS } '!X88</f>
        <v>2.5</v>
      </c>
      <c r="G69" s="190" t="e">
        <f>#REF!</f>
        <v>#REF!</v>
      </c>
      <c r="H69" s="190" t="e">
        <f>#REF!</f>
        <v>#REF!</v>
      </c>
      <c r="I69" s="742" t="e">
        <f>#REF!</f>
        <v>#REF!</v>
      </c>
      <c r="J69" s="768" t="e">
        <f t="shared" si="0"/>
        <v>#REF!</v>
      </c>
    </row>
    <row r="70" spans="1:10" s="706" customFormat="1" ht="20.100000000000001" hidden="1" customHeight="1" x14ac:dyDescent="0.2">
      <c r="A70" s="739">
        <v>8</v>
      </c>
      <c r="B70" s="192" t="e">
        <f>#REF!</f>
        <v>#REF!</v>
      </c>
      <c r="C70" s="199" t="e">
        <f>#REF!</f>
        <v>#REF!</v>
      </c>
      <c r="D70" s="741" t="e">
        <f>#REF!</f>
        <v>#REF!</v>
      </c>
      <c r="E70" s="741" t="e">
        <f>#REF!</f>
        <v>#REF!</v>
      </c>
      <c r="F70" s="741">
        <f>'DATOS } '!X89</f>
        <v>3</v>
      </c>
      <c r="G70" s="190" t="e">
        <f>#REF!</f>
        <v>#REF!</v>
      </c>
      <c r="H70" s="190" t="e">
        <f>#REF!</f>
        <v>#REF!</v>
      </c>
      <c r="I70" s="742" t="e">
        <f>#REF!</f>
        <v>#REF!</v>
      </c>
      <c r="J70" s="768" t="e">
        <f t="shared" si="0"/>
        <v>#REF!</v>
      </c>
    </row>
    <row r="71" spans="1:10" s="706" customFormat="1" ht="20.100000000000001" hidden="1" customHeight="1" x14ac:dyDescent="0.2">
      <c r="A71" s="739">
        <v>9</v>
      </c>
      <c r="B71" s="192" t="e">
        <f>#REF!</f>
        <v>#REF!</v>
      </c>
      <c r="C71" s="199" t="e">
        <f>#REF!</f>
        <v>#REF!</v>
      </c>
      <c r="D71" s="741" t="e">
        <f>#REF!</f>
        <v>#REF!</v>
      </c>
      <c r="E71" s="741" t="e">
        <f>#REF!</f>
        <v>#REF!</v>
      </c>
      <c r="F71" s="741">
        <f>'DATOS } '!X90</f>
        <v>5</v>
      </c>
      <c r="G71" s="190" t="e">
        <f>#REF!</f>
        <v>#REF!</v>
      </c>
      <c r="H71" s="190" t="e">
        <f>#REF!</f>
        <v>#REF!</v>
      </c>
      <c r="I71" s="742" t="e">
        <f>#REF!</f>
        <v>#REF!</v>
      </c>
      <c r="J71" s="768" t="e">
        <f t="shared" si="0"/>
        <v>#REF!</v>
      </c>
    </row>
    <row r="72" spans="1:10" s="706" customFormat="1" ht="20.100000000000001" hidden="1" customHeight="1" x14ac:dyDescent="0.2">
      <c r="A72" s="739">
        <v>10</v>
      </c>
      <c r="B72" s="192" t="e">
        <f>#REF!</f>
        <v>#REF!</v>
      </c>
      <c r="C72" s="199" t="e">
        <f>#REF!</f>
        <v>#REF!</v>
      </c>
      <c r="D72" s="741" t="e">
        <f>#REF!</f>
        <v>#REF!</v>
      </c>
      <c r="E72" s="741" t="e">
        <f>#REF!</f>
        <v>#REF!</v>
      </c>
      <c r="F72" s="201">
        <f>'DATOS } '!X91</f>
        <v>10</v>
      </c>
      <c r="G72" s="190" t="e">
        <f>#REF!</f>
        <v>#REF!</v>
      </c>
      <c r="H72" s="190" t="e">
        <f>#REF!</f>
        <v>#REF!</v>
      </c>
      <c r="I72" s="742" t="e">
        <f>#REF!</f>
        <v>#REF!</v>
      </c>
      <c r="J72" s="768" t="e">
        <f t="shared" si="0"/>
        <v>#REF!</v>
      </c>
    </row>
    <row r="73" spans="1:10" s="706" customFormat="1" ht="20.100000000000001" hidden="1" customHeight="1" x14ac:dyDescent="0.2">
      <c r="A73" s="739">
        <v>11</v>
      </c>
      <c r="B73" s="192" t="e">
        <f>#REF!</f>
        <v>#REF!</v>
      </c>
      <c r="C73" s="199" t="e">
        <f>#REF!</f>
        <v>#REF!</v>
      </c>
      <c r="D73" s="741" t="e">
        <f>#REF!</f>
        <v>#REF!</v>
      </c>
      <c r="E73" s="741" t="e">
        <f>#REF!</f>
        <v>#REF!</v>
      </c>
      <c r="F73" s="201">
        <f>'DATOS } '!X92</f>
        <v>10</v>
      </c>
      <c r="G73" s="190" t="e">
        <f>#REF!</f>
        <v>#REF!</v>
      </c>
      <c r="H73" s="190" t="e">
        <f>#REF!</f>
        <v>#REF!</v>
      </c>
      <c r="I73" s="742" t="e">
        <f>#REF!</f>
        <v>#REF!</v>
      </c>
      <c r="J73" s="768" t="e">
        <f t="shared" si="0"/>
        <v>#REF!</v>
      </c>
    </row>
    <row r="74" spans="1:10" s="706" customFormat="1" ht="20.100000000000001" hidden="1" customHeight="1" x14ac:dyDescent="0.2">
      <c r="A74" s="739">
        <v>12</v>
      </c>
      <c r="B74" s="192" t="e">
        <f>#REF!</f>
        <v>#REF!</v>
      </c>
      <c r="C74" s="199" t="e">
        <f>#REF!</f>
        <v>#REF!</v>
      </c>
      <c r="D74" s="201" t="e">
        <f>#REF!</f>
        <v>#REF!</v>
      </c>
      <c r="E74" s="741" t="e">
        <f>#REF!</f>
        <v>#REF!</v>
      </c>
      <c r="F74" s="201">
        <f>'DATOS } '!X93</f>
        <v>25</v>
      </c>
      <c r="G74" s="190" t="e">
        <f>#REF!</f>
        <v>#REF!</v>
      </c>
      <c r="H74" s="190" t="e">
        <f>#REF!</f>
        <v>#REF!</v>
      </c>
      <c r="I74" s="742" t="e">
        <f>#REF!</f>
        <v>#REF!</v>
      </c>
      <c r="J74" s="768" t="e">
        <f t="shared" si="0"/>
        <v>#REF!</v>
      </c>
    </row>
    <row r="75" spans="1:10" s="706" customFormat="1" ht="20.100000000000001" hidden="1" customHeight="1" x14ac:dyDescent="0.2">
      <c r="A75" s="739">
        <v>13</v>
      </c>
      <c r="B75" s="192" t="e">
        <f>#REF!</f>
        <v>#REF!</v>
      </c>
      <c r="C75" s="199" t="e">
        <f>#REF!</f>
        <v>#REF!</v>
      </c>
      <c r="D75" s="201" t="e">
        <f>#REF!</f>
        <v>#REF!</v>
      </c>
      <c r="E75" s="201" t="e">
        <f>#REF!</f>
        <v>#REF!</v>
      </c>
      <c r="F75" s="201">
        <f>'DATOS } '!X94</f>
        <v>50</v>
      </c>
      <c r="G75" s="190" t="e">
        <f>#REF!</f>
        <v>#REF!</v>
      </c>
      <c r="H75" s="190" t="e">
        <f>#REF!</f>
        <v>#REF!</v>
      </c>
      <c r="I75" s="742" t="e">
        <f>#REF!</f>
        <v>#REF!</v>
      </c>
      <c r="J75" s="768" t="e">
        <f>IF(ABS(D75)+E75&gt;=((F75)),"NO","SI")</f>
        <v>#REF!</v>
      </c>
    </row>
    <row r="76" spans="1:10" s="706" customFormat="1" ht="20.100000000000001" hidden="1" customHeight="1" x14ac:dyDescent="0.2">
      <c r="A76" s="739">
        <v>14</v>
      </c>
      <c r="B76" s="192" t="e">
        <f>#REF!</f>
        <v>#REF!</v>
      </c>
      <c r="C76" s="199" t="e">
        <f>#REF!</f>
        <v>#REF!</v>
      </c>
      <c r="D76" s="201" t="e">
        <f>#REF!</f>
        <v>#REF!</v>
      </c>
      <c r="E76" s="201" t="e">
        <f>#REF!</f>
        <v>#REF!</v>
      </c>
      <c r="F76" s="201">
        <f>'DATOS } '!X95</f>
        <v>100</v>
      </c>
      <c r="G76" s="190" t="e">
        <f>#REF!</f>
        <v>#REF!</v>
      </c>
      <c r="H76" s="190" t="e">
        <f>#REF!</f>
        <v>#REF!</v>
      </c>
      <c r="I76" s="742" t="e">
        <f>#REF!</f>
        <v>#REF!</v>
      </c>
      <c r="J76" s="768" t="e">
        <f t="shared" si="0"/>
        <v>#REF!</v>
      </c>
    </row>
    <row r="77" spans="1:10" s="706" customFormat="1" ht="20.100000000000001" hidden="1" customHeight="1" x14ac:dyDescent="0.2">
      <c r="A77" s="739">
        <v>15</v>
      </c>
      <c r="B77" s="192" t="e">
        <f>#REF!</f>
        <v>#REF!</v>
      </c>
      <c r="C77" s="199" t="e">
        <f>#REF!</f>
        <v>#REF!</v>
      </c>
      <c r="D77" s="201" t="e">
        <f>#REF!</f>
        <v>#REF!</v>
      </c>
      <c r="E77" s="201" t="e">
        <f>#REF!</f>
        <v>#REF!</v>
      </c>
      <c r="F77" s="201">
        <f>'DATOS } '!X96</f>
        <v>100</v>
      </c>
      <c r="G77" s="190" t="e">
        <f>#REF!</f>
        <v>#REF!</v>
      </c>
      <c r="H77" s="190" t="e">
        <f>#REF!</f>
        <v>#REF!</v>
      </c>
      <c r="I77" s="742" t="e">
        <f>#REF!</f>
        <v>#REF!</v>
      </c>
      <c r="J77" s="768" t="e">
        <f t="shared" si="0"/>
        <v>#REF!</v>
      </c>
    </row>
    <row r="78" spans="1:10" s="706" customFormat="1" ht="20.100000000000001" hidden="1" customHeight="1" x14ac:dyDescent="0.2">
      <c r="A78" s="739">
        <v>16</v>
      </c>
      <c r="B78" s="192" t="e">
        <f>#REF!</f>
        <v>#REF!</v>
      </c>
      <c r="C78" s="199" t="e">
        <f>#REF!</f>
        <v>#REF!</v>
      </c>
      <c r="D78" s="201" t="e">
        <f>#REF!</f>
        <v>#REF!</v>
      </c>
      <c r="E78" s="201" t="e">
        <f>#REF!</f>
        <v>#REF!</v>
      </c>
      <c r="F78" s="201">
        <f>'DATOS } '!X97</f>
        <v>250</v>
      </c>
      <c r="G78" s="190" t="e">
        <f>#REF!</f>
        <v>#REF!</v>
      </c>
      <c r="H78" s="190" t="e">
        <f>#REF!</f>
        <v>#REF!</v>
      </c>
      <c r="I78" s="742" t="e">
        <f>#REF!</f>
        <v>#REF!</v>
      </c>
      <c r="J78" s="768" t="e">
        <f t="shared" si="0"/>
        <v>#REF!</v>
      </c>
    </row>
    <row r="79" spans="1:10" s="706" customFormat="1" ht="20.100000000000001" hidden="1" customHeight="1" x14ac:dyDescent="0.2">
      <c r="A79" s="739">
        <v>17</v>
      </c>
      <c r="B79" s="192" t="e">
        <f>#REF!</f>
        <v>#REF!</v>
      </c>
      <c r="C79" s="199" t="e">
        <f>#REF!</f>
        <v>#REF!</v>
      </c>
      <c r="D79" s="200" t="e">
        <f>#REF!</f>
        <v>#REF!</v>
      </c>
      <c r="E79" s="200" t="e">
        <f>#REF!</f>
        <v>#REF!</v>
      </c>
      <c r="F79" s="200">
        <f>'DATOS } '!X98/1000</f>
        <v>0.5</v>
      </c>
      <c r="G79" s="190" t="e">
        <f>#REF!</f>
        <v>#REF!</v>
      </c>
      <c r="H79" s="190" t="e">
        <f>#REF!</f>
        <v>#REF!</v>
      </c>
      <c r="I79" s="742" t="e">
        <f>#REF!</f>
        <v>#REF!</v>
      </c>
      <c r="J79" s="768" t="e">
        <f t="shared" si="0"/>
        <v>#REF!</v>
      </c>
    </row>
    <row r="80" spans="1:10" s="706" customFormat="1" ht="20.100000000000001" hidden="1" customHeight="1" x14ac:dyDescent="0.2">
      <c r="A80" s="739"/>
      <c r="B80" s="192" t="e">
        <f>#REF!</f>
        <v>#REF!</v>
      </c>
      <c r="C80" s="199" t="e">
        <f>#REF!</f>
        <v>#REF!</v>
      </c>
      <c r="D80" s="200" t="e">
        <f>#REF!</f>
        <v>#REF!</v>
      </c>
      <c r="E80" s="200" t="e">
        <f>#REF!</f>
        <v>#REF!</v>
      </c>
      <c r="F80" s="200">
        <f>'DATOS } '!X99/1000</f>
        <v>1</v>
      </c>
      <c r="G80" s="190" t="e">
        <f>#REF!</f>
        <v>#REF!</v>
      </c>
      <c r="H80" s="190" t="e">
        <f>#REF!</f>
        <v>#REF!</v>
      </c>
      <c r="I80" s="742" t="e">
        <f>#REF!</f>
        <v>#REF!</v>
      </c>
      <c r="J80" s="768" t="e">
        <f t="shared" si="0"/>
        <v>#REF!</v>
      </c>
    </row>
    <row r="81" spans="1:10" s="706" customFormat="1" ht="20.100000000000001" customHeight="1" thickBot="1" x14ac:dyDescent="0.25">
      <c r="A81" s="769">
        <v>1</v>
      </c>
      <c r="B81" s="383" t="e">
        <f>'10 kg-C }'!I8</f>
        <v>#N/A</v>
      </c>
      <c r="C81" s="829" t="str">
        <f>'DATOS } '!B53</f>
        <v>10 kg</v>
      </c>
      <c r="D81" s="831" t="e">
        <f>'10 kg-C }'!F75</f>
        <v>#N/A</v>
      </c>
      <c r="E81" s="831">
        <f>'DATOS } '!W98</f>
        <v>0.16</v>
      </c>
      <c r="F81" s="831">
        <f>'DATOS } '!X98/1000</f>
        <v>0.5</v>
      </c>
      <c r="G81" s="770" t="e">
        <f>'10 kg-C }'!C50</f>
        <v>#DIV/0!</v>
      </c>
      <c r="H81" s="770" t="e">
        <f>'10 kg-C }'!D50</f>
        <v>#DIV/0!</v>
      </c>
      <c r="I81" s="771" t="e">
        <f>'10 kg-C }'!E50</f>
        <v>#DIV/0!</v>
      </c>
      <c r="J81" s="772" t="e">
        <f t="shared" si="0"/>
        <v>#N/A</v>
      </c>
    </row>
    <row r="82" spans="1:10" s="706" customFormat="1" ht="20.100000000000001" hidden="1" customHeight="1" x14ac:dyDescent="0.2">
      <c r="A82" s="773"/>
      <c r="B82" s="774" t="e">
        <f>#REF!</f>
        <v>#REF!</v>
      </c>
      <c r="C82" s="775" t="e">
        <f>#REF!</f>
        <v>#REF!</v>
      </c>
      <c r="D82" s="776" t="e">
        <f>#REF!</f>
        <v>#REF!</v>
      </c>
      <c r="E82" s="776" t="e">
        <f>#REF!</f>
        <v>#REF!</v>
      </c>
      <c r="F82" s="777">
        <f>'DATOS } '!X97</f>
        <v>250</v>
      </c>
      <c r="G82" s="736" t="e">
        <f>#REF!</f>
        <v>#REF!</v>
      </c>
      <c r="H82" s="736" t="e">
        <f>#REF!</f>
        <v>#REF!</v>
      </c>
      <c r="I82" s="736" t="e">
        <f>#REF!</f>
        <v>#REF!</v>
      </c>
      <c r="J82" s="774" t="e">
        <f t="shared" si="0"/>
        <v>#REF!</v>
      </c>
    </row>
    <row r="83" spans="1:10" s="706" customFormat="1" ht="120" customHeight="1" x14ac:dyDescent="0.2">
      <c r="A83" s="194"/>
      <c r="B83" s="195"/>
      <c r="C83" s="196"/>
      <c r="D83" s="750"/>
      <c r="E83" s="750"/>
      <c r="F83" s="751"/>
      <c r="G83" s="752"/>
      <c r="H83" s="752"/>
      <c r="I83" s="752"/>
      <c r="J83" s="195"/>
    </row>
    <row r="84" spans="1:10" s="706" customFormat="1" ht="20.100000000000001" customHeight="1" x14ac:dyDescent="0.25">
      <c r="A84" s="194"/>
      <c r="B84" s="195"/>
      <c r="C84" s="196"/>
      <c r="D84" s="750"/>
      <c r="E84" s="750"/>
      <c r="F84" s="751"/>
      <c r="G84" s="1281" t="s">
        <v>27</v>
      </c>
      <c r="H84" s="1281"/>
      <c r="I84" s="1345" t="str">
        <f>I2</f>
        <v>LCP-XXX-XX</v>
      </c>
      <c r="J84" s="1345"/>
    </row>
    <row r="85" spans="1:10" s="706" customFormat="1" ht="20.100000000000001" customHeight="1" x14ac:dyDescent="0.2">
      <c r="A85" s="194"/>
      <c r="B85" s="195"/>
      <c r="C85" s="196"/>
      <c r="D85" s="197"/>
      <c r="E85" s="197"/>
      <c r="F85" s="196"/>
      <c r="G85" s="196"/>
      <c r="H85" s="196"/>
      <c r="I85" s="196"/>
      <c r="J85" s="196"/>
    </row>
    <row r="86" spans="1:10" s="706" customFormat="1" ht="24" customHeight="1" x14ac:dyDescent="0.2">
      <c r="A86" s="1207" t="s">
        <v>397</v>
      </c>
      <c r="B86" s="1207"/>
      <c r="C86" s="1207"/>
      <c r="D86" s="1207"/>
      <c r="E86" s="1207"/>
      <c r="F86" s="1207"/>
      <c r="G86" s="1207"/>
      <c r="H86" s="1207"/>
      <c r="I86" s="1207"/>
      <c r="J86" s="1207"/>
    </row>
    <row r="87" spans="1:10" s="706" customFormat="1" ht="24" customHeight="1" x14ac:dyDescent="0.2">
      <c r="A87" s="1207"/>
      <c r="B87" s="1207"/>
      <c r="C87" s="1207"/>
      <c r="D87" s="1207"/>
      <c r="E87" s="1207"/>
      <c r="F87" s="1207"/>
      <c r="G87" s="1207"/>
      <c r="H87" s="1207"/>
      <c r="I87" s="1207"/>
      <c r="J87" s="1207"/>
    </row>
    <row r="88" spans="1:10" s="706" customFormat="1" ht="24" customHeight="1" x14ac:dyDescent="0.2">
      <c r="A88" s="1207"/>
      <c r="B88" s="1207"/>
      <c r="C88" s="1207"/>
      <c r="D88" s="1207"/>
      <c r="E88" s="1207"/>
      <c r="F88" s="1207"/>
      <c r="G88" s="1207"/>
      <c r="H88" s="1207"/>
      <c r="I88" s="1207"/>
      <c r="J88" s="1207"/>
    </row>
    <row r="89" spans="1:10" s="706" customFormat="1" ht="20.100000000000001" customHeight="1" x14ac:dyDescent="0.2">
      <c r="A89" s="753"/>
      <c r="B89" s="753"/>
      <c r="C89" s="753"/>
      <c r="D89" s="753"/>
      <c r="E89" s="753"/>
      <c r="F89" s="753"/>
      <c r="G89" s="753"/>
      <c r="H89" s="753"/>
      <c r="I89" s="753"/>
      <c r="J89" s="753"/>
    </row>
    <row r="90" spans="1:10" s="706" customFormat="1" ht="20.100000000000001" customHeight="1" x14ac:dyDescent="0.2">
      <c r="A90" s="753"/>
      <c r="B90" s="753"/>
      <c r="C90" s="753"/>
      <c r="D90" s="753"/>
      <c r="E90" s="753"/>
      <c r="F90" s="753"/>
      <c r="G90" s="753"/>
      <c r="H90" s="753"/>
      <c r="I90" s="753"/>
      <c r="J90" s="753"/>
    </row>
    <row r="91" spans="1:10" s="706" customFormat="1" ht="20.100000000000001" customHeight="1" x14ac:dyDescent="0.2">
      <c r="A91" s="1292" t="s">
        <v>308</v>
      </c>
      <c r="B91" s="1292"/>
      <c r="C91" s="1292"/>
      <c r="D91" s="1292"/>
    </row>
    <row r="92" spans="1:10" s="706" customFormat="1" ht="20.100000000000001" customHeight="1" x14ac:dyDescent="0.2"/>
    <row r="93" spans="1:10" ht="33" customHeight="1" x14ac:dyDescent="0.2">
      <c r="A93" s="819" t="s">
        <v>150</v>
      </c>
      <c r="B93" s="1231" t="s">
        <v>358</v>
      </c>
      <c r="C93" s="1231"/>
      <c r="D93" s="1231"/>
      <c r="E93" s="1231"/>
      <c r="F93" s="1231"/>
      <c r="G93" s="1231"/>
      <c r="H93" s="1231"/>
      <c r="I93" s="1231"/>
      <c r="J93" s="1231"/>
    </row>
    <row r="94" spans="1:10" ht="33" customHeight="1" x14ac:dyDescent="0.2">
      <c r="A94" s="819" t="s">
        <v>150</v>
      </c>
      <c r="B94" s="1231" t="s">
        <v>359</v>
      </c>
      <c r="C94" s="1231"/>
      <c r="D94" s="1231"/>
      <c r="E94" s="1231"/>
      <c r="F94" s="1231"/>
      <c r="G94" s="1231"/>
      <c r="H94" s="1231"/>
      <c r="I94" s="1231"/>
      <c r="J94" s="1231"/>
    </row>
    <row r="95" spans="1:10" ht="33" customHeight="1" x14ac:dyDescent="0.2">
      <c r="A95" s="819" t="s">
        <v>150</v>
      </c>
      <c r="B95" s="1231" t="s">
        <v>360</v>
      </c>
      <c r="C95" s="1231"/>
      <c r="D95" s="1231"/>
      <c r="E95" s="1231"/>
      <c r="F95" s="1231"/>
      <c r="G95" s="1231"/>
      <c r="H95" s="1231"/>
      <c r="I95" s="1231"/>
      <c r="J95" s="1231"/>
    </row>
    <row r="96" spans="1:10" ht="23.25" customHeight="1" x14ac:dyDescent="0.2">
      <c r="A96" s="819" t="s">
        <v>150</v>
      </c>
      <c r="B96" s="1231" t="s">
        <v>361</v>
      </c>
      <c r="C96" s="1231"/>
      <c r="D96" s="1231"/>
      <c r="E96" s="1231"/>
      <c r="F96" s="1231"/>
      <c r="G96" s="1231"/>
      <c r="H96" s="1231"/>
      <c r="I96" s="1231"/>
      <c r="J96" s="1231"/>
    </row>
    <row r="97" spans="1:10" ht="20.100000000000001" customHeight="1" x14ac:dyDescent="0.2">
      <c r="A97" s="819" t="s">
        <v>150</v>
      </c>
      <c r="B97" s="1231" t="s">
        <v>226</v>
      </c>
      <c r="C97" s="1231"/>
      <c r="D97" s="1231"/>
      <c r="E97" s="1231"/>
      <c r="F97" s="1231"/>
      <c r="G97" s="1231"/>
      <c r="H97" s="1231"/>
      <c r="I97" s="1231"/>
      <c r="J97" s="1231"/>
    </row>
    <row r="98" spans="1:10" ht="33" customHeight="1" x14ac:dyDescent="0.2">
      <c r="A98" s="819" t="s">
        <v>150</v>
      </c>
      <c r="B98" s="1231" t="s">
        <v>362</v>
      </c>
      <c r="C98" s="1231"/>
      <c r="D98" s="1231"/>
      <c r="E98" s="1231"/>
      <c r="F98" s="1231"/>
      <c r="G98" s="1231"/>
      <c r="H98" s="1231"/>
      <c r="I98" s="1231"/>
      <c r="J98" s="1231"/>
    </row>
    <row r="99" spans="1:10" ht="33" customHeight="1" x14ac:dyDescent="0.2">
      <c r="A99" s="819" t="s">
        <v>150</v>
      </c>
      <c r="B99" s="1231" t="s">
        <v>300</v>
      </c>
      <c r="C99" s="1231"/>
      <c r="D99" s="1231"/>
      <c r="E99" s="1231"/>
      <c r="F99" s="1231"/>
      <c r="G99" s="1231"/>
      <c r="H99" s="1231"/>
      <c r="I99" s="1231"/>
      <c r="J99" s="1231"/>
    </row>
    <row r="100" spans="1:10" ht="20.100000000000001" customHeight="1" x14ac:dyDescent="0.2">
      <c r="A100" s="756"/>
      <c r="B100" s="757"/>
      <c r="C100" s="757"/>
      <c r="D100" s="757"/>
      <c r="E100" s="757"/>
      <c r="F100" s="757"/>
      <c r="G100" s="757"/>
      <c r="H100" s="757"/>
      <c r="I100" s="757"/>
      <c r="J100" s="757"/>
    </row>
    <row r="101" spans="1:10" s="706" customFormat="1" ht="20.100000000000001" customHeight="1" x14ac:dyDescent="0.2">
      <c r="A101" s="778"/>
      <c r="B101" s="1344"/>
      <c r="C101" s="1344"/>
      <c r="D101" s="1344"/>
      <c r="E101" s="1344"/>
      <c r="F101" s="1344"/>
      <c r="G101" s="1344"/>
      <c r="H101" s="1344"/>
      <c r="I101" s="1344"/>
      <c r="J101" s="1344"/>
    </row>
    <row r="102" spans="1:10" s="706" customFormat="1" ht="20.100000000000001" customHeight="1" x14ac:dyDescent="0.2">
      <c r="A102" s="779"/>
      <c r="B102" s="780"/>
      <c r="C102" s="780"/>
      <c r="D102" s="780"/>
      <c r="E102" s="780"/>
      <c r="F102" s="780"/>
      <c r="G102" s="780"/>
      <c r="H102" s="762"/>
      <c r="I102" s="762"/>
      <c r="J102" s="762"/>
    </row>
    <row r="103" spans="1:10" s="706" customFormat="1" ht="20.100000000000001" customHeight="1" x14ac:dyDescent="0.25">
      <c r="A103" s="781"/>
      <c r="B103" s="781"/>
      <c r="C103" s="781"/>
      <c r="D103" s="781"/>
      <c r="E103" s="781"/>
      <c r="F103" s="781"/>
      <c r="G103" s="782"/>
      <c r="H103" s="782"/>
      <c r="I103" s="762"/>
      <c r="J103" s="762"/>
    </row>
    <row r="104" spans="1:10" s="706" customFormat="1" ht="20.100000000000001" customHeight="1" x14ac:dyDescent="0.2"/>
    <row r="105" spans="1:10" s="706" customFormat="1" ht="20.100000000000001" customHeight="1" x14ac:dyDescent="0.25">
      <c r="A105" s="1284" t="s">
        <v>19</v>
      </c>
      <c r="B105" s="1284"/>
      <c r="C105" s="1284"/>
      <c r="E105" s="758"/>
    </row>
    <row r="106" spans="1:10" s="706" customFormat="1" ht="20.100000000000001" customHeight="1" x14ac:dyDescent="0.2"/>
    <row r="107" spans="1:10" s="706" customFormat="1" ht="20.100000000000001" customHeight="1" x14ac:dyDescent="0.2">
      <c r="G107" s="708"/>
      <c r="J107" s="708"/>
    </row>
    <row r="108" spans="1:10" s="706" customFormat="1" ht="20.100000000000001" customHeight="1" thickBot="1" x14ac:dyDescent="0.3">
      <c r="A108" s="758"/>
      <c r="B108" s="1285"/>
      <c r="C108" s="1285"/>
      <c r="D108" s="1285"/>
      <c r="E108" s="1285"/>
      <c r="F108" s="759"/>
      <c r="G108" s="760"/>
      <c r="H108" s="760"/>
      <c r="I108" s="760"/>
      <c r="J108" s="759"/>
    </row>
    <row r="109" spans="1:10" s="706" customFormat="1" ht="20.100000000000001" customHeight="1" x14ac:dyDescent="0.25">
      <c r="B109" s="1286" t="s">
        <v>302</v>
      </c>
      <c r="C109" s="1286"/>
      <c r="D109" s="1286"/>
      <c r="E109" s="1286"/>
      <c r="G109" s="1287" t="s">
        <v>147</v>
      </c>
      <c r="H109" s="1287"/>
      <c r="I109" s="1287"/>
      <c r="J109" s="1287"/>
    </row>
    <row r="110" spans="1:10" s="706" customFormat="1" ht="20.100000000000001" customHeight="1" x14ac:dyDescent="0.25">
      <c r="A110" s="1284" t="e">
        <f>VLOOKUP($F$108,'DATOS } '!$V$109:$Y$113,4,FALSE)</f>
        <v>#N/A</v>
      </c>
      <c r="B110" s="1284"/>
      <c r="C110" s="1284"/>
      <c r="D110" s="1284"/>
      <c r="E110" s="1284"/>
      <c r="F110" s="1284"/>
      <c r="G110" s="1284" t="e">
        <f>VLOOKUP($J$108,'DATOS } '!V109:AA113,6,FALSE)</f>
        <v>#N/A</v>
      </c>
      <c r="H110" s="1284"/>
      <c r="I110" s="1284"/>
      <c r="J110" s="1284"/>
    </row>
    <row r="111" spans="1:10" s="706" customFormat="1" ht="20.100000000000001" customHeight="1" x14ac:dyDescent="0.25">
      <c r="B111" s="1284" t="e">
        <f>VLOOKUP($F$108,'DATOS } '!$V$109:$Y$113,2,FALSE)</f>
        <v>#N/A</v>
      </c>
      <c r="C111" s="1284"/>
      <c r="D111" s="1284"/>
      <c r="E111" s="1284"/>
      <c r="G111" s="1288" t="e">
        <f>VLOOKUP($J$108,'DATOS } '!$V$109:$AA$113,2,FALSE)</f>
        <v>#N/A</v>
      </c>
      <c r="H111" s="1288"/>
      <c r="I111" s="1288"/>
      <c r="J111" s="1288"/>
    </row>
    <row r="112" spans="1:10" s="706" customFormat="1" ht="20.100000000000001" customHeight="1" x14ac:dyDescent="0.2">
      <c r="J112" s="708"/>
    </row>
    <row r="113" spans="1:10" s="706" customFormat="1" ht="20.100000000000001" customHeight="1" x14ac:dyDescent="0.2">
      <c r="B113" s="1343" t="s">
        <v>260</v>
      </c>
      <c r="C113" s="1343"/>
      <c r="D113" s="1237" t="s">
        <v>401</v>
      </c>
      <c r="E113" s="1237"/>
      <c r="F113" s="1289"/>
      <c r="G113" s="1289"/>
      <c r="J113" s="708"/>
    </row>
    <row r="114" spans="1:10" s="706" customFormat="1" ht="20.100000000000001" customHeight="1" x14ac:dyDescent="0.2">
      <c r="J114" s="708"/>
    </row>
    <row r="115" spans="1:10" s="706" customFormat="1" ht="20.100000000000001" customHeight="1" x14ac:dyDescent="0.25">
      <c r="A115" s="1287" t="s">
        <v>67</v>
      </c>
      <c r="B115" s="1287"/>
      <c r="C115" s="1287"/>
      <c r="D115" s="1287"/>
      <c r="E115" s="1287"/>
      <c r="F115" s="1287"/>
      <c r="G115" s="1287"/>
      <c r="H115" s="1287"/>
      <c r="I115" s="1287"/>
      <c r="J115" s="1287"/>
    </row>
    <row r="116" spans="1:10" s="706" customFormat="1" x14ac:dyDescent="0.2"/>
  </sheetData>
  <sheetProtection password="CF7A" sheet="1" objects="1" scenarios="1"/>
  <mergeCells count="97">
    <mergeCell ref="A5:B5"/>
    <mergeCell ref="D5:J5"/>
    <mergeCell ref="G35:H35"/>
    <mergeCell ref="I35:J35"/>
    <mergeCell ref="A15:C15"/>
    <mergeCell ref="D15:G15"/>
    <mergeCell ref="A6:B6"/>
    <mergeCell ref="D6:I6"/>
    <mergeCell ref="A7:B7"/>
    <mergeCell ref="D7:G7"/>
    <mergeCell ref="A9:C9"/>
    <mergeCell ref="D9:E9"/>
    <mergeCell ref="F9:H9"/>
    <mergeCell ref="I9:J9"/>
    <mergeCell ref="A11:J11"/>
    <mergeCell ref="A13:C13"/>
    <mergeCell ref="A1:J1"/>
    <mergeCell ref="G2:H2"/>
    <mergeCell ref="I2:J2"/>
    <mergeCell ref="A3:C3"/>
    <mergeCell ref="G3:H3"/>
    <mergeCell ref="D13:F13"/>
    <mergeCell ref="A14:C14"/>
    <mergeCell ref="D14:G14"/>
    <mergeCell ref="A16:C16"/>
    <mergeCell ref="D16:G16"/>
    <mergeCell ref="A17:J18"/>
    <mergeCell ref="A20:C20"/>
    <mergeCell ref="D20:G20"/>
    <mergeCell ref="A22:F22"/>
    <mergeCell ref="G22:J22"/>
    <mergeCell ref="A24:F24"/>
    <mergeCell ref="B27:E27"/>
    <mergeCell ref="A28:D28"/>
    <mergeCell ref="E28:F28"/>
    <mergeCell ref="A30:J30"/>
    <mergeCell ref="A26:J26"/>
    <mergeCell ref="G39:J39"/>
    <mergeCell ref="G40:H40"/>
    <mergeCell ref="A32:J32"/>
    <mergeCell ref="G34:H34"/>
    <mergeCell ref="I34:J34"/>
    <mergeCell ref="A37:J37"/>
    <mergeCell ref="I40:J40"/>
    <mergeCell ref="A42:B42"/>
    <mergeCell ref="C42:D42"/>
    <mergeCell ref="E42:F42"/>
    <mergeCell ref="A39:B40"/>
    <mergeCell ref="C39:D40"/>
    <mergeCell ref="E39:F40"/>
    <mergeCell ref="A41:B41"/>
    <mergeCell ref="C41:D41"/>
    <mergeCell ref="E41:F41"/>
    <mergeCell ref="A44:J44"/>
    <mergeCell ref="A46:J48"/>
    <mergeCell ref="A50:C50"/>
    <mergeCell ref="G50:H50"/>
    <mergeCell ref="I50:J50"/>
    <mergeCell ref="A51:C51"/>
    <mergeCell ref="G51:H51"/>
    <mergeCell ref="I51:J51"/>
    <mergeCell ref="A52:C52"/>
    <mergeCell ref="G52:H52"/>
    <mergeCell ref="I52:J52"/>
    <mergeCell ref="B101:J101"/>
    <mergeCell ref="A54:J54"/>
    <mergeCell ref="A59:J59"/>
    <mergeCell ref="A61:A62"/>
    <mergeCell ref="B61:B62"/>
    <mergeCell ref="C61:D61"/>
    <mergeCell ref="E61:E62"/>
    <mergeCell ref="F61:F62"/>
    <mergeCell ref="G61:I61"/>
    <mergeCell ref="A56:J57"/>
    <mergeCell ref="G84:H84"/>
    <mergeCell ref="I84:J84"/>
    <mergeCell ref="B98:J98"/>
    <mergeCell ref="B99:J99"/>
    <mergeCell ref="B94:J94"/>
    <mergeCell ref="B95:J95"/>
    <mergeCell ref="A115:J115"/>
    <mergeCell ref="B113:C113"/>
    <mergeCell ref="D113:E113"/>
    <mergeCell ref="A105:C105"/>
    <mergeCell ref="B108:E108"/>
    <mergeCell ref="B109:E109"/>
    <mergeCell ref="G109:J109"/>
    <mergeCell ref="G110:J110"/>
    <mergeCell ref="B111:E111"/>
    <mergeCell ref="G111:J111"/>
    <mergeCell ref="F113:G113"/>
    <mergeCell ref="A110:F110"/>
    <mergeCell ref="B96:J96"/>
    <mergeCell ref="B97:J97"/>
    <mergeCell ref="A86:J88"/>
    <mergeCell ref="A91:D91"/>
    <mergeCell ref="B93:J93"/>
  </mergeCell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Vr.9 (2019-12-13)
&amp;P de &amp;N</oddFooter>
  </headerFooter>
  <rowBreaks count="2" manualBreakCount="2">
    <brk id="33" max="9" man="1"/>
    <brk id="82" max="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 '!$B$123:$B$133</xm:f>
          </x14:formula1>
          <xm:sqref>J38</xm:sqref>
        </x14:dataValidation>
        <x14:dataValidation type="list" allowBlank="1" showInputMessage="1" showErrorMessage="1">
          <x14:formula1>
            <xm:f>'DATOS } '!$AA$27:$AA$30</xm:f>
          </x14:formula1>
          <xm:sqref>F51:F52</xm:sqref>
        </x14:dataValidation>
        <x14:dataValidation type="list" allowBlank="1" showInputMessage="1" showErrorMessage="1">
          <x14:formula1>
            <xm:f>'DATOS } '!$V$109:$V$113</xm:f>
          </x14:formula1>
          <xm:sqref>J108</xm:sqref>
        </x14:dataValidation>
        <x14:dataValidation type="list" allowBlank="1" showInputMessage="1" showErrorMessage="1">
          <x14:formula1>
            <xm:f>'DATOS } '!$V$109:$V$111</xm:f>
          </x14:formula1>
          <xm:sqref>F108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114"/>
  <sheetViews>
    <sheetView showGridLines="0" view="pageBreakPreview" zoomScale="60" zoomScaleNormal="10" workbookViewId="0">
      <selection activeCell="K16" sqref="K1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34" t="e">
        <f>VLOOKUP($E$6,'DATOS } '!N10:AA61,14,FALSE)</f>
        <v>#N/A</v>
      </c>
      <c r="D16" s="935"/>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698"/>
      <c r="D28" s="698"/>
      <c r="E28" s="698"/>
      <c r="F28" s="699"/>
      <c r="G28" s="53"/>
      <c r="H28" s="53"/>
      <c r="I28" s="53"/>
      <c r="J28" s="53"/>
    </row>
    <row r="29" spans="1:11" s="54" customFormat="1" ht="31.5" customHeight="1" x14ac:dyDescent="0.2">
      <c r="A29" s="899"/>
      <c r="B29" s="124" t="s">
        <v>2</v>
      </c>
      <c r="C29" s="298"/>
      <c r="D29" s="298"/>
      <c r="E29" s="298"/>
      <c r="F29" s="700"/>
      <c r="G29" s="53"/>
      <c r="H29" s="53"/>
      <c r="I29" s="53"/>
      <c r="J29" s="53"/>
    </row>
    <row r="30" spans="1:11" s="54" customFormat="1" ht="31.5" customHeight="1" x14ac:dyDescent="0.2">
      <c r="A30" s="899"/>
      <c r="B30" s="124" t="s">
        <v>2</v>
      </c>
      <c r="C30" s="298"/>
      <c r="D30" s="298"/>
      <c r="E30" s="298"/>
      <c r="F30" s="700"/>
      <c r="G30" s="53"/>
      <c r="H30" s="53"/>
      <c r="I30" s="53"/>
      <c r="J30" s="53"/>
    </row>
    <row r="31" spans="1:11" s="54" customFormat="1" ht="31.5" customHeight="1" thickBot="1" x14ac:dyDescent="0.25">
      <c r="A31" s="900"/>
      <c r="B31" s="60" t="s">
        <v>0</v>
      </c>
      <c r="C31" s="701"/>
      <c r="D31" s="701"/>
      <c r="E31" s="701"/>
      <c r="F31" s="702"/>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99" t="e">
        <f t="shared" ref="C40:F40" si="0">+AVERAGE(C28,C31)</f>
        <v>#DIV/0!</v>
      </c>
      <c r="D40" s="300" t="e">
        <f t="shared" si="0"/>
        <v>#DIV/0!</v>
      </c>
      <c r="E40" s="300" t="e">
        <f t="shared" si="0"/>
        <v>#DIV/0!</v>
      </c>
      <c r="F40" s="703" t="e">
        <f t="shared" si="0"/>
        <v>#DIV/0!</v>
      </c>
      <c r="G40" s="53"/>
      <c r="H40" s="886"/>
      <c r="I40" s="887"/>
      <c r="J40" s="888"/>
    </row>
    <row r="41" spans="1:11" s="54" customFormat="1" ht="31.5" customHeight="1" x14ac:dyDescent="0.2">
      <c r="A41" s="66"/>
      <c r="B41" s="68"/>
      <c r="C41" s="301" t="e">
        <f t="shared" ref="C41:F41" si="1">+AVERAGE(C29:C30)</f>
        <v>#DIV/0!</v>
      </c>
      <c r="D41" s="302" t="e">
        <f t="shared" si="1"/>
        <v>#DIV/0!</v>
      </c>
      <c r="E41" s="302" t="e">
        <f t="shared" si="1"/>
        <v>#DIV/0!</v>
      </c>
      <c r="F41" s="704" t="e">
        <f t="shared" si="1"/>
        <v>#DIV/0!</v>
      </c>
      <c r="G41" s="53"/>
      <c r="H41" s="886"/>
      <c r="I41" s="887"/>
      <c r="J41" s="888"/>
    </row>
    <row r="42" spans="1:11" s="54" customFormat="1" ht="31.5" customHeight="1" thickBot="1" x14ac:dyDescent="0.25">
      <c r="A42" s="66"/>
      <c r="B42" s="70"/>
      <c r="C42" s="303" t="e">
        <f>+C41-C40</f>
        <v>#DIV/0!</v>
      </c>
      <c r="D42" s="304" t="e">
        <f t="shared" ref="D42:F42" si="2">+D41-D40</f>
        <v>#DIV/0!</v>
      </c>
      <c r="E42" s="304" t="e">
        <f t="shared" si="2"/>
        <v>#DIV/0!</v>
      </c>
      <c r="F42" s="705"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e+Z5mZl7QilOc78OlGc+hzvFUDCz4Hsuq1lk2MRA4Jg0/3gqZRxV0CGxmgZJXitTbxuU3nOXqFB7dvmXyFCMXw==" saltValue="c4XGL08MfM3fsLVwDBWjG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FB116"/>
  <sheetViews>
    <sheetView showGridLines="0" view="pageBreakPreview" zoomScaleNormal="100" zoomScaleSheetLayoutView="100" workbookViewId="0">
      <selection activeCell="L94" sqref="L94"/>
    </sheetView>
  </sheetViews>
  <sheetFormatPr baseColWidth="10" defaultRowHeight="15" x14ac:dyDescent="0.2"/>
  <cols>
    <col min="1" max="1" width="5.7109375" style="706" customWidth="1"/>
    <col min="2" max="2" width="14.7109375" style="706" customWidth="1"/>
    <col min="3" max="3" width="12.28515625" style="706" customWidth="1"/>
    <col min="4" max="4" width="9.140625" style="706" customWidth="1"/>
    <col min="5" max="5" width="12.7109375" style="706" customWidth="1"/>
    <col min="6" max="6" width="9.7109375" style="706" customWidth="1"/>
    <col min="7" max="7" width="11" style="706" customWidth="1"/>
    <col min="8" max="8" width="11.7109375" style="706" customWidth="1"/>
    <col min="9" max="9" width="8.5703125" style="706" customWidth="1"/>
    <col min="10" max="10" width="10" style="706" customWidth="1"/>
    <col min="11" max="16384" width="11.42578125" style="706"/>
  </cols>
  <sheetData>
    <row r="1" spans="1:10" ht="120" customHeight="1" x14ac:dyDescent="0.2">
      <c r="A1" s="1359"/>
      <c r="B1" s="1359"/>
      <c r="C1" s="1359"/>
      <c r="D1" s="1359"/>
      <c r="E1" s="1359"/>
      <c r="F1" s="1359"/>
      <c r="G1" s="1359"/>
      <c r="H1" s="1359"/>
      <c r="I1" s="1359"/>
      <c r="J1" s="1359"/>
    </row>
    <row r="2" spans="1:10" ht="20.100000000000001" customHeight="1" x14ac:dyDescent="0.25">
      <c r="A2" s="708"/>
      <c r="B2" s="708"/>
      <c r="C2" s="708"/>
      <c r="D2" s="708"/>
      <c r="E2" s="708"/>
      <c r="F2" s="708"/>
      <c r="G2" s="1281" t="s">
        <v>27</v>
      </c>
      <c r="H2" s="1281"/>
      <c r="I2" s="1345" t="str">
        <f>'DATOS } '!J7</f>
        <v>LCP-XXX-XX</v>
      </c>
      <c r="J2" s="1345"/>
    </row>
    <row r="3" spans="1:10" ht="20.100000000000001" customHeight="1" x14ac:dyDescent="0.25">
      <c r="A3" s="1331" t="s">
        <v>6</v>
      </c>
      <c r="B3" s="1331"/>
      <c r="C3" s="1331"/>
      <c r="D3" s="182"/>
      <c r="E3" s="182"/>
      <c r="G3" s="1281"/>
      <c r="H3" s="1281"/>
    </row>
    <row r="4" spans="1:10" ht="20.100000000000001" customHeight="1" x14ac:dyDescent="0.2">
      <c r="A4" s="380"/>
      <c r="B4" s="182"/>
      <c r="C4" s="182"/>
      <c r="D4" s="182"/>
      <c r="E4" s="182"/>
      <c r="F4" s="182"/>
    </row>
    <row r="5" spans="1:10" ht="20.100000000000001" customHeight="1" x14ac:dyDescent="0.2">
      <c r="A5" s="1325" t="s">
        <v>254</v>
      </c>
      <c r="B5" s="1325"/>
      <c r="D5" s="1360">
        <f>'DATOS } '!E7</f>
        <v>0</v>
      </c>
      <c r="E5" s="1360"/>
      <c r="F5" s="1360"/>
      <c r="G5" s="1360"/>
      <c r="H5" s="1360"/>
      <c r="I5" s="1360"/>
      <c r="J5" s="1360"/>
    </row>
    <row r="6" spans="1:10" ht="20.100000000000001" customHeight="1" x14ac:dyDescent="0.2">
      <c r="A6" s="1325" t="s">
        <v>7</v>
      </c>
      <c r="B6" s="1325"/>
      <c r="C6" s="709"/>
      <c r="D6" s="1360">
        <f>'DATOS } '!F7</f>
        <v>0</v>
      </c>
      <c r="E6" s="1360"/>
      <c r="F6" s="1360"/>
      <c r="G6" s="1360"/>
      <c r="H6" s="1360"/>
      <c r="I6" s="1360"/>
    </row>
    <row r="7" spans="1:10" ht="20.100000000000001" customHeight="1" x14ac:dyDescent="0.2">
      <c r="A7" s="1325" t="s">
        <v>8</v>
      </c>
      <c r="B7" s="1325"/>
      <c r="D7" s="1360">
        <f>'DATOS } '!C7</f>
        <v>0</v>
      </c>
      <c r="E7" s="1360"/>
      <c r="F7" s="1360"/>
      <c r="G7" s="1360"/>
    </row>
    <row r="8" spans="1:10" ht="20.100000000000001" customHeight="1" x14ac:dyDescent="0.2">
      <c r="A8" s="711"/>
      <c r="B8" s="711"/>
      <c r="D8" s="711"/>
      <c r="E8" s="711"/>
      <c r="F8" s="182"/>
    </row>
    <row r="9" spans="1:10" ht="20.100000000000001" customHeight="1" x14ac:dyDescent="0.2">
      <c r="A9" s="1325" t="s">
        <v>9</v>
      </c>
      <c r="B9" s="1325"/>
      <c r="C9" s="1325"/>
      <c r="D9" s="1328">
        <f>'DATOS } '!D7</f>
        <v>0</v>
      </c>
      <c r="E9" s="1328"/>
      <c r="F9" s="1361" t="s">
        <v>11</v>
      </c>
      <c r="G9" s="1361"/>
      <c r="H9" s="1361"/>
      <c r="I9" s="1330" t="e">
        <f>#REF!</f>
        <v>#REF!</v>
      </c>
      <c r="J9" s="1330"/>
    </row>
    <row r="10" spans="1:10" ht="20.100000000000001" customHeight="1" x14ac:dyDescent="0.2">
      <c r="A10" s="182"/>
      <c r="B10" s="182"/>
      <c r="C10" s="182"/>
      <c r="D10" s="182"/>
      <c r="E10" s="182"/>
      <c r="F10" s="182"/>
    </row>
    <row r="11" spans="1:10" ht="20.100000000000001" customHeight="1" x14ac:dyDescent="0.2">
      <c r="A11" s="1331" t="s">
        <v>299</v>
      </c>
      <c r="B11" s="1331"/>
      <c r="C11" s="1331"/>
      <c r="D11" s="1331"/>
      <c r="E11" s="1331"/>
      <c r="F11" s="1331"/>
      <c r="G11" s="1331"/>
      <c r="H11" s="1331"/>
      <c r="I11" s="1331"/>
      <c r="J11" s="1331"/>
    </row>
    <row r="12" spans="1:10" ht="20.100000000000001" customHeight="1" x14ac:dyDescent="0.2">
      <c r="A12" s="707"/>
      <c r="B12" s="707"/>
      <c r="C12" s="707"/>
      <c r="D12" s="707"/>
      <c r="E12" s="707"/>
      <c r="F12" s="182"/>
    </row>
    <row r="13" spans="1:10" ht="20.100000000000001" customHeight="1" x14ac:dyDescent="0.2">
      <c r="A13" s="1325" t="s">
        <v>303</v>
      </c>
      <c r="B13" s="1325"/>
      <c r="C13" s="1325"/>
      <c r="D13" s="1365" t="s">
        <v>372</v>
      </c>
      <c r="E13" s="1365"/>
      <c r="F13" s="1365"/>
      <c r="G13" s="182"/>
      <c r="H13" s="708"/>
      <c r="I13" s="708"/>
    </row>
    <row r="14" spans="1:10" ht="20.100000000000001" customHeight="1" x14ac:dyDescent="0.2">
      <c r="A14" s="1325" t="s">
        <v>13</v>
      </c>
      <c r="B14" s="1325"/>
      <c r="C14" s="1325"/>
      <c r="D14" s="1333">
        <f>'DATOS } '!D37</f>
        <v>0</v>
      </c>
      <c r="E14" s="1333"/>
      <c r="F14" s="1333"/>
      <c r="G14" s="1333"/>
    </row>
    <row r="15" spans="1:10" ht="20.100000000000001" customHeight="1" x14ac:dyDescent="0.2">
      <c r="A15" s="1325" t="s">
        <v>354</v>
      </c>
      <c r="B15" s="1325"/>
      <c r="C15" s="1325"/>
      <c r="D15" s="1326">
        <f>'DATOS } '!E37</f>
        <v>0</v>
      </c>
      <c r="E15" s="1326"/>
      <c r="F15" s="1326"/>
      <c r="G15" s="1326"/>
    </row>
    <row r="16" spans="1:10" ht="20.100000000000001" customHeight="1" x14ac:dyDescent="0.2">
      <c r="A16" s="1325" t="s">
        <v>356</v>
      </c>
      <c r="B16" s="1325"/>
      <c r="C16" s="1325"/>
      <c r="D16" s="1337"/>
      <c r="E16" s="1337"/>
      <c r="F16" s="1337"/>
      <c r="G16" s="1337"/>
      <c r="H16" s="709"/>
      <c r="I16" s="709"/>
      <c r="J16" s="709"/>
    </row>
    <row r="17" spans="1:10" ht="20.100000000000001" customHeight="1" x14ac:dyDescent="0.2">
      <c r="A17" s="1356" t="str">
        <f>'DATOS } '!F37&amp;"  "&amp;'DATOS } '!F38&amp;"  "&amp;'DATOS } '!F39&amp;"  "&amp;'DATOS } '!F40&amp;"  "&amp;'DATOS } '!F41&amp;"  "&amp;'DATOS } '!F42&amp;" "&amp;'DATOS } '!F43&amp;" "&amp;'DATOS } '!F44&amp;" "&amp;'DATOS } '!F45&amp;" "&amp;'DATOS } '!F46&amp;" "&amp;'DATOS } '!F47&amp;" "&amp;'DATOS } '!F48&amp;" "&amp;'DATOS } '!F49&amp;" "&amp;'DATOS } '!F50&amp;" "&amp;'DATOS } '!F51&amp;" "&amp;'DATOS } '!F52&amp;" "&amp;'DATOS } '!F53&amp;"  "&amp;'DATOS } '!F54&amp;" "&amp;'DATOS } '!F55&amp;" "</f>
        <v xml:space="preserve">                         </v>
      </c>
      <c r="B17" s="1356"/>
      <c r="C17" s="1356"/>
      <c r="D17" s="1356"/>
      <c r="E17" s="1356"/>
      <c r="F17" s="1356"/>
      <c r="G17" s="1356"/>
      <c r="H17" s="1356"/>
      <c r="I17" s="1356"/>
      <c r="J17" s="1356"/>
    </row>
    <row r="18" spans="1:10" ht="20.100000000000001" customHeight="1" x14ac:dyDescent="0.2">
      <c r="A18" s="1356"/>
      <c r="B18" s="1356"/>
      <c r="C18" s="1356"/>
      <c r="D18" s="1356"/>
      <c r="E18" s="1356"/>
      <c r="F18" s="1356"/>
      <c r="G18" s="1356"/>
      <c r="H18" s="1356"/>
      <c r="I18" s="1356"/>
      <c r="J18" s="1356"/>
    </row>
    <row r="19" spans="1:10" ht="20.100000000000001" customHeight="1" x14ac:dyDescent="0.2">
      <c r="A19" s="710"/>
      <c r="B19" s="710"/>
      <c r="C19" s="710"/>
      <c r="D19" s="710"/>
      <c r="E19" s="710"/>
      <c r="F19" s="710"/>
      <c r="G19" s="710"/>
      <c r="H19" s="710"/>
      <c r="I19" s="710"/>
      <c r="J19" s="710"/>
    </row>
    <row r="20" spans="1:10" ht="20.100000000000001" customHeight="1" x14ac:dyDescent="0.2">
      <c r="A20" s="1325" t="s">
        <v>14</v>
      </c>
      <c r="B20" s="1325"/>
      <c r="C20" s="1325"/>
      <c r="D20" s="1339">
        <f>'DATOS } '!C37</f>
        <v>0</v>
      </c>
      <c r="E20" s="1333"/>
      <c r="F20" s="1333"/>
      <c r="G20" s="1333"/>
    </row>
    <row r="21" spans="1:10" ht="20.100000000000001" customHeight="1" x14ac:dyDescent="0.2">
      <c r="A21" s="711"/>
      <c r="B21" s="711"/>
      <c r="C21" s="711"/>
      <c r="D21" s="712"/>
      <c r="E21" s="380"/>
      <c r="F21" s="380"/>
      <c r="G21" s="380"/>
    </row>
    <row r="22" spans="1:10" ht="20.100000000000001" customHeight="1" x14ac:dyDescent="0.2">
      <c r="A22" s="1325" t="s">
        <v>15</v>
      </c>
      <c r="B22" s="1325"/>
      <c r="C22" s="1325"/>
      <c r="D22" s="1325"/>
      <c r="E22" s="1325"/>
      <c r="F22" s="1325"/>
      <c r="G22" s="1357"/>
      <c r="H22" s="1357"/>
      <c r="I22" s="1357"/>
      <c r="J22" s="1357"/>
    </row>
    <row r="23" spans="1:10" ht="20.100000000000001" customHeight="1" x14ac:dyDescent="0.2">
      <c r="A23" s="711"/>
      <c r="B23" s="711"/>
      <c r="C23" s="711"/>
      <c r="D23" s="711"/>
      <c r="E23" s="711"/>
      <c r="F23" s="711"/>
      <c r="G23" s="182"/>
    </row>
    <row r="24" spans="1:10" ht="20.100000000000001" customHeight="1" x14ac:dyDescent="0.2">
      <c r="A24" s="1331" t="s">
        <v>250</v>
      </c>
      <c r="B24" s="1331"/>
      <c r="C24" s="1331"/>
      <c r="D24" s="1331"/>
      <c r="E24" s="1331"/>
      <c r="F24" s="1331"/>
    </row>
    <row r="25" spans="1:10" ht="20.100000000000001" customHeight="1" x14ac:dyDescent="0.2">
      <c r="A25" s="707"/>
      <c r="B25" s="707"/>
      <c r="C25" s="707"/>
      <c r="D25" s="707"/>
      <c r="E25" s="713"/>
      <c r="F25" s="714"/>
      <c r="G25" s="714"/>
      <c r="H25" s="714"/>
      <c r="I25" s="714"/>
      <c r="J25" s="714"/>
    </row>
    <row r="26" spans="1:10" ht="39.950000000000003" customHeight="1" x14ac:dyDescent="0.2">
      <c r="A26" s="1334" t="str">
        <f>'DATOS } '!G7</f>
        <v>Laboratorios de calibración masa y volumen SIC, avenida carrera 50 # 26-55, int 2, INM piso 5.</v>
      </c>
      <c r="B26" s="1334"/>
      <c r="C26" s="1334"/>
      <c r="D26" s="1334"/>
      <c r="E26" s="1334"/>
      <c r="F26" s="1334"/>
      <c r="G26" s="1334"/>
      <c r="H26" s="1334"/>
      <c r="I26" s="1334"/>
      <c r="J26" s="1334"/>
    </row>
    <row r="27" spans="1:10" ht="20.100000000000001" customHeight="1" x14ac:dyDescent="0.2">
      <c r="B27" s="1331"/>
      <c r="C27" s="1331"/>
      <c r="D27" s="1331"/>
      <c r="E27" s="1331"/>
      <c r="F27" s="707"/>
      <c r="G27" s="380"/>
    </row>
    <row r="28" spans="1:10" ht="20.100000000000001" customHeight="1" x14ac:dyDescent="0.2">
      <c r="A28" s="1331" t="s">
        <v>251</v>
      </c>
      <c r="B28" s="1331"/>
      <c r="C28" s="1331"/>
      <c r="D28" s="1331"/>
      <c r="E28" s="1341">
        <f>'DATOS } '!I7</f>
        <v>0</v>
      </c>
      <c r="F28" s="1341"/>
      <c r="G28" s="715"/>
      <c r="H28" s="715"/>
    </row>
    <row r="29" spans="1:10" ht="20.100000000000001" customHeight="1" x14ac:dyDescent="0.25">
      <c r="A29" s="380"/>
      <c r="B29" s="380"/>
      <c r="C29" s="380"/>
      <c r="D29" s="380"/>
      <c r="E29" s="380"/>
      <c r="F29" s="380"/>
      <c r="G29" s="717"/>
      <c r="H29" s="717"/>
      <c r="I29" s="182"/>
      <c r="J29" s="182"/>
    </row>
    <row r="30" spans="1:10" ht="20.100000000000001" customHeight="1" x14ac:dyDescent="0.2">
      <c r="A30" s="1292" t="s">
        <v>304</v>
      </c>
      <c r="B30" s="1292"/>
      <c r="C30" s="1292"/>
      <c r="D30" s="1292"/>
      <c r="E30" s="1292"/>
      <c r="F30" s="1292"/>
      <c r="G30" s="1292"/>
      <c r="H30" s="1292"/>
      <c r="I30" s="1292"/>
      <c r="J30" s="1292"/>
    </row>
    <row r="31" spans="1:10" ht="20.100000000000001" customHeight="1" x14ac:dyDescent="0.2">
      <c r="A31" s="716"/>
      <c r="B31" s="716"/>
      <c r="C31" s="716"/>
      <c r="D31" s="716"/>
      <c r="G31" s="182"/>
    </row>
    <row r="32" spans="1:10" ht="39.950000000000003" customHeight="1" x14ac:dyDescent="0.2">
      <c r="A32" s="1207" t="s">
        <v>327</v>
      </c>
      <c r="B32" s="1207"/>
      <c r="C32" s="1207"/>
      <c r="D32" s="1207"/>
      <c r="E32" s="1207"/>
      <c r="F32" s="1207"/>
      <c r="G32" s="1207"/>
      <c r="H32" s="1207"/>
      <c r="I32" s="1207"/>
      <c r="J32" s="1207"/>
    </row>
    <row r="33" spans="1:10" ht="20.100000000000001" customHeight="1" x14ac:dyDescent="0.2">
      <c r="A33" s="728"/>
      <c r="B33" s="728"/>
      <c r="C33" s="728"/>
      <c r="D33" s="728"/>
      <c r="E33" s="728"/>
      <c r="F33" s="728"/>
      <c r="G33" s="728"/>
    </row>
    <row r="34" spans="1:10" ht="120" customHeight="1" x14ac:dyDescent="0.2">
      <c r="A34" s="728"/>
      <c r="B34" s="728"/>
      <c r="C34" s="728"/>
      <c r="D34" s="728"/>
      <c r="E34" s="728"/>
      <c r="F34" s="728"/>
      <c r="G34" s="728"/>
    </row>
    <row r="35" spans="1:10" ht="20.100000000000001" customHeight="1" x14ac:dyDescent="0.25">
      <c r="A35" s="728"/>
      <c r="B35" s="728"/>
      <c r="C35" s="728"/>
      <c r="D35" s="728"/>
      <c r="E35" s="728"/>
      <c r="F35" s="728"/>
      <c r="G35" s="1281" t="s">
        <v>27</v>
      </c>
      <c r="H35" s="1281"/>
      <c r="I35" s="1364" t="str">
        <f>I2</f>
        <v>LCP-XXX-XX</v>
      </c>
      <c r="J35" s="1364"/>
    </row>
    <row r="36" spans="1:10" ht="20.100000000000001" customHeight="1" x14ac:dyDescent="0.25">
      <c r="G36" s="1281"/>
      <c r="H36" s="1281"/>
      <c r="I36" s="1342"/>
      <c r="J36" s="1342"/>
    </row>
    <row r="37" spans="1:10" ht="15.75" x14ac:dyDescent="0.2">
      <c r="A37" s="1292" t="s">
        <v>305</v>
      </c>
      <c r="B37" s="1292"/>
      <c r="C37" s="1292"/>
      <c r="D37" s="1292"/>
      <c r="E37" s="1292"/>
      <c r="F37" s="1292"/>
      <c r="G37" s="1292"/>
      <c r="H37" s="1292"/>
      <c r="I37" s="1292"/>
      <c r="J37" s="1292"/>
    </row>
    <row r="38" spans="1:10" ht="12" customHeight="1" thickBot="1" x14ac:dyDescent="0.25">
      <c r="A38" s="719"/>
      <c r="B38" s="719"/>
      <c r="C38" s="719"/>
      <c r="D38" s="719"/>
      <c r="E38" s="719"/>
      <c r="F38" s="719"/>
      <c r="G38" s="719"/>
      <c r="J38" s="720"/>
    </row>
    <row r="39" spans="1:10" ht="35.1" customHeight="1" thickBot="1" x14ac:dyDescent="0.25">
      <c r="A39" s="1294" t="s">
        <v>313</v>
      </c>
      <c r="B39" s="1279"/>
      <c r="C39" s="1279" t="s">
        <v>265</v>
      </c>
      <c r="D39" s="1279"/>
      <c r="E39" s="1279" t="s">
        <v>266</v>
      </c>
      <c r="F39" s="1349"/>
      <c r="G39" s="1311" t="s">
        <v>267</v>
      </c>
      <c r="H39" s="1312"/>
      <c r="I39" s="1312"/>
      <c r="J39" s="1353"/>
    </row>
    <row r="40" spans="1:10" ht="35.1" customHeight="1" thickBot="1" x14ac:dyDescent="0.25">
      <c r="A40" s="1347"/>
      <c r="B40" s="1348"/>
      <c r="C40" s="1348"/>
      <c r="D40" s="1348"/>
      <c r="E40" s="1348"/>
      <c r="F40" s="1348"/>
      <c r="G40" s="1354" t="s">
        <v>268</v>
      </c>
      <c r="H40" s="1354"/>
      <c r="I40" s="1354" t="s">
        <v>269</v>
      </c>
      <c r="J40" s="1355"/>
    </row>
    <row r="41" spans="1:10" ht="35.1" customHeight="1" thickBot="1" x14ac:dyDescent="0.25">
      <c r="A41" s="1320" t="str">
        <f>D13</f>
        <v xml:space="preserve">Pesa de 20 kg </v>
      </c>
      <c r="B41" s="1319"/>
      <c r="C41" s="1320" t="s">
        <v>5</v>
      </c>
      <c r="D41" s="1321"/>
      <c r="E41" s="1318" t="e">
        <f>VLOOKUP($J$38,'DATOS } '!B123:G133,1,FALSE)</f>
        <v>#N/A</v>
      </c>
      <c r="F41" s="1319"/>
      <c r="G41" s="183" t="e">
        <f>VLOOKUP($J$38,'DATOS } '!B123:G133,3,FALSE)</f>
        <v>#N/A</v>
      </c>
      <c r="H41" s="184" t="s">
        <v>259</v>
      </c>
      <c r="I41" s="183" t="e">
        <f>VLOOKUP($J$38,'DATOS } '!B123:G133,5,FALSE)</f>
        <v>#N/A</v>
      </c>
      <c r="J41" s="185" t="s">
        <v>148</v>
      </c>
    </row>
    <row r="42" spans="1:10" ht="35.1" customHeight="1" thickBot="1" x14ac:dyDescent="0.25">
      <c r="A42" s="1320"/>
      <c r="B42" s="1319"/>
      <c r="C42" s="1320"/>
      <c r="D42" s="1321"/>
      <c r="E42" s="1318"/>
      <c r="F42" s="1319"/>
      <c r="G42" s="183"/>
      <c r="H42" s="184"/>
      <c r="I42" s="183"/>
      <c r="J42" s="185"/>
    </row>
    <row r="43" spans="1:10" ht="20.100000000000001" customHeight="1" x14ac:dyDescent="0.2"/>
    <row r="44" spans="1:10" ht="20.100000000000001" customHeight="1" x14ac:dyDescent="0.2">
      <c r="A44" s="1292" t="s">
        <v>314</v>
      </c>
      <c r="B44" s="1292"/>
      <c r="C44" s="1292"/>
      <c r="D44" s="1292"/>
      <c r="E44" s="1292"/>
      <c r="F44" s="1292"/>
      <c r="G44" s="1292"/>
      <c r="H44" s="1292"/>
      <c r="I44" s="1292"/>
      <c r="J44" s="1292"/>
    </row>
    <row r="45" spans="1:10" ht="12" customHeight="1" x14ac:dyDescent="0.2">
      <c r="A45" s="721"/>
    </row>
    <row r="46" spans="1:10" ht="15" customHeight="1" x14ac:dyDescent="0.2">
      <c r="A46" s="1300" t="s">
        <v>301</v>
      </c>
      <c r="B46" s="1300"/>
      <c r="C46" s="1300"/>
      <c r="D46" s="1300"/>
      <c r="E46" s="1300"/>
      <c r="F46" s="1300"/>
      <c r="G46" s="1300"/>
      <c r="H46" s="1300"/>
      <c r="I46" s="1300"/>
      <c r="J46" s="1300"/>
    </row>
    <row r="47" spans="1:10" x14ac:dyDescent="0.2">
      <c r="A47" s="1300"/>
      <c r="B47" s="1300"/>
      <c r="C47" s="1300"/>
      <c r="D47" s="1300"/>
      <c r="E47" s="1300"/>
      <c r="F47" s="1300"/>
      <c r="G47" s="1300"/>
      <c r="H47" s="1300"/>
      <c r="I47" s="1300"/>
      <c r="J47" s="1300"/>
    </row>
    <row r="48" spans="1:10" x14ac:dyDescent="0.2">
      <c r="A48" s="1300"/>
      <c r="B48" s="1300"/>
      <c r="C48" s="1300"/>
      <c r="D48" s="1300"/>
      <c r="E48" s="1300"/>
      <c r="F48" s="1300"/>
      <c r="G48" s="1300"/>
      <c r="H48" s="1300"/>
      <c r="I48" s="1300"/>
      <c r="J48" s="1300"/>
    </row>
    <row r="49" spans="1:1022 1031:2042 2051:3072 3081:4092 4101:5112 5121:6142 6151:7162 7171:8192 8201:9212 9221:10232 10241:11262 11271:12282 12291:13312 13321:14332 14341:15352 15361:16382" ht="20.100000000000001" customHeight="1" thickBot="1" x14ac:dyDescent="0.25">
      <c r="A49" s="722"/>
      <c r="B49" s="722"/>
      <c r="C49" s="722"/>
      <c r="D49" s="722"/>
      <c r="E49" s="722"/>
      <c r="F49" s="722"/>
      <c r="G49" s="722"/>
      <c r="H49" s="722"/>
      <c r="I49" s="722"/>
      <c r="J49" s="722"/>
    </row>
    <row r="50" spans="1:1022 1031:2042 2051:3072 3081:4092 4101:5112 5121:6142 6151:7162 7171:8192 8201:9212 9221:10232 10241:11262 11271:12282 12291:13312 13321:14332 14341:15352 15361:16382" ht="30" customHeight="1" thickBot="1" x14ac:dyDescent="0.25">
      <c r="A50" s="1301" t="s">
        <v>16</v>
      </c>
      <c r="B50" s="1302"/>
      <c r="C50" s="1302"/>
      <c r="D50" s="186" t="s">
        <v>24</v>
      </c>
      <c r="E50" s="186" t="s">
        <v>13</v>
      </c>
      <c r="F50" s="186" t="s">
        <v>256</v>
      </c>
      <c r="G50" s="1302" t="s">
        <v>17</v>
      </c>
      <c r="H50" s="1302"/>
      <c r="I50" s="1303" t="s">
        <v>11</v>
      </c>
      <c r="J50" s="1304"/>
    </row>
    <row r="51" spans="1:1022 1031:2042 2051:3072 3081:4092 4101:5112 5121:6142 6151:7162 7171:8192 8201:9212 9221:10232 10241:11262 11271:12282 12291:13312 13321:14332 14341:15352 15361:16382" ht="30" customHeight="1" thickBot="1" x14ac:dyDescent="0.25">
      <c r="A51" s="1320"/>
      <c r="B51" s="1346"/>
      <c r="C51" s="1346"/>
      <c r="D51" s="723" t="e">
        <f>'20 kg-C }'!B7</f>
        <v>#N/A</v>
      </c>
      <c r="E51" s="382" t="e">
        <f>'20 kg-C }'!D7</f>
        <v>#N/A</v>
      </c>
      <c r="F51" s="783" t="e">
        <f>'20 kg-C }'!C16</f>
        <v>#N/A</v>
      </c>
      <c r="G51" s="1307" t="e">
        <f>'20 kg-C }'!B9</f>
        <v>#N/A</v>
      </c>
      <c r="H51" s="1308"/>
      <c r="I51" s="1309" t="e">
        <f>'20 kg-C }'!D9</f>
        <v>#N/A</v>
      </c>
      <c r="J51" s="1310"/>
    </row>
    <row r="52" spans="1:1022 1031:2042 2051:3072 3081:4092 4101:5112 5121:6142 6151:7162 7171:8192 8201:9212 9221:10232 10241:11262 11271:12282 12291:13312 13321:14332 14341:15352 15361:16382" ht="20.25" customHeight="1" x14ac:dyDescent="0.2">
      <c r="A52" s="725"/>
      <c r="B52" s="725"/>
      <c r="C52" s="725"/>
      <c r="D52" s="726"/>
      <c r="E52" s="725"/>
      <c r="F52" s="725"/>
      <c r="G52" s="725"/>
      <c r="H52" s="725"/>
      <c r="I52" s="727"/>
      <c r="J52" s="727"/>
    </row>
    <row r="53" spans="1:1022 1031:2042 2051:3072 3081:4092 4101:5112 5121:6142 6151:7162 7171:8192 8201:9212 9221:10232 10241:11262 11271:12282 12291:13312 13321:14332 14341:15352 15361:16382" ht="20.100000000000001" customHeight="1" x14ac:dyDescent="0.2">
      <c r="A53" s="1293" t="s">
        <v>306</v>
      </c>
      <c r="B53" s="1293"/>
      <c r="C53" s="1293"/>
      <c r="D53" s="1293"/>
      <c r="E53" s="1293"/>
      <c r="F53" s="1293"/>
      <c r="G53" s="1293"/>
      <c r="H53" s="1293"/>
      <c r="I53" s="1293"/>
      <c r="J53" s="1293"/>
    </row>
    <row r="54" spans="1:1022 1031:2042 2051:3072 3081:4092 4101:5112 5121:6142 6151:7162 7171:8192 8201:9212 9221:10232 10241:11262 11271:12282 12291:13312 13321:14332 14341:15352 15361:16382" ht="12" customHeight="1" x14ac:dyDescent="0.2">
      <c r="A54" s="721"/>
      <c r="B54" s="721"/>
    </row>
    <row r="55" spans="1:1022 1031:2042 2051:3072 3081:4092 4101:5112 5121:6142 6151:7162 7171:8192 8201:9212 9221:10232 10241:11262 11271:12282 12291:13312 13321:14332 14341:15352 15361:16382" ht="39.75" customHeight="1" x14ac:dyDescent="0.2">
      <c r="A55" s="1300" t="s">
        <v>325</v>
      </c>
      <c r="B55" s="1300"/>
      <c r="C55" s="1300"/>
      <c r="D55" s="1300"/>
      <c r="E55" s="1300"/>
      <c r="F55" s="1300"/>
      <c r="G55" s="1300"/>
      <c r="H55" s="1300"/>
      <c r="I55" s="1300"/>
      <c r="J55" s="1300"/>
    </row>
    <row r="56" spans="1:1022 1031:2042 2051:3072 3081:4092 4101:5112 5121:6142 6151:7162 7171:8192 8201:9212 9221:10232 10241:11262 11271:12282 12291:13312 13321:14332 14341:15352 15361:16382" ht="23.25" customHeight="1" x14ac:dyDescent="0.2">
      <c r="A56" s="1300"/>
      <c r="B56" s="1300"/>
      <c r="C56" s="1300"/>
      <c r="D56" s="1300"/>
      <c r="E56" s="1300"/>
      <c r="F56" s="1300"/>
      <c r="G56" s="1300"/>
      <c r="H56" s="1300"/>
      <c r="I56" s="1300"/>
      <c r="J56" s="1300"/>
    </row>
    <row r="57" spans="1:1022 1031:2042 2051:3072 3081:4092 4101:5112 5121:6142 6151:7162 7171:8192 8201:9212 9221:10232 10241:11262 11271:12282 12291:13312 13321:14332 14341:15352 15361:16382" ht="18" customHeight="1" x14ac:dyDescent="0.2">
      <c r="A57" s="728"/>
      <c r="B57" s="728"/>
      <c r="C57" s="728"/>
      <c r="D57" s="728"/>
      <c r="E57" s="728"/>
      <c r="F57" s="728"/>
      <c r="G57" s="728"/>
      <c r="H57" s="728"/>
      <c r="I57" s="728"/>
      <c r="J57" s="728"/>
    </row>
    <row r="58" spans="1:1022 1031:2042 2051:3072 3081:4092 4101:5112 5121:6142 6151:7162 7171:8192 8201:9212 9221:10232 10241:11262 11271:12282 12291:13312 13321:14332 14341:15352 15361:16382" ht="15.75" customHeight="1" x14ac:dyDescent="0.2">
      <c r="A58" s="1293" t="s">
        <v>307</v>
      </c>
      <c r="B58" s="1293"/>
      <c r="C58" s="1293"/>
      <c r="D58" s="1293"/>
      <c r="E58" s="1293"/>
      <c r="F58" s="1293"/>
      <c r="G58" s="1293"/>
      <c r="H58" s="1293"/>
      <c r="I58" s="1293"/>
      <c r="J58" s="1293"/>
    </row>
    <row r="59" spans="1:1022 1031:2042 2051:3072 3081:4092 4101:5112 5121:6142 6151:7162 7171:8192 8201:9212 9221:10232 10241:11262 11271:12282 12291:13312 13321:14332 14341:15352 15361:16382" ht="12" customHeight="1" thickBot="1" x14ac:dyDescent="0.25">
      <c r="A59" s="721"/>
      <c r="B59" s="721"/>
      <c r="J59" s="767"/>
      <c r="K59" s="721"/>
      <c r="L59" s="721"/>
      <c r="U59" s="721"/>
      <c r="V59" s="721"/>
      <c r="AE59" s="721"/>
      <c r="AF59" s="721"/>
      <c r="AO59" s="721"/>
      <c r="AP59" s="721"/>
      <c r="AY59" s="721"/>
      <c r="AZ59" s="721"/>
      <c r="BI59" s="721"/>
      <c r="BJ59" s="721"/>
      <c r="BS59" s="721"/>
      <c r="BT59" s="721"/>
      <c r="CC59" s="721"/>
      <c r="CD59" s="721"/>
      <c r="CM59" s="721"/>
      <c r="CN59" s="721"/>
      <c r="CW59" s="721"/>
      <c r="CX59" s="721"/>
      <c r="DG59" s="721"/>
      <c r="DH59" s="721"/>
      <c r="DQ59" s="721"/>
      <c r="DR59" s="721"/>
      <c r="EA59" s="721"/>
      <c r="EB59" s="721"/>
      <c r="EK59" s="721"/>
      <c r="EL59" s="721"/>
      <c r="EU59" s="721"/>
      <c r="EV59" s="721"/>
      <c r="FE59" s="721"/>
      <c r="FF59" s="721"/>
      <c r="FO59" s="721"/>
      <c r="FP59" s="721"/>
      <c r="FY59" s="721"/>
      <c r="FZ59" s="721"/>
      <c r="GI59" s="721"/>
      <c r="GJ59" s="721"/>
      <c r="GS59" s="721"/>
      <c r="GT59" s="721"/>
      <c r="HC59" s="721"/>
      <c r="HD59" s="721"/>
      <c r="HM59" s="721"/>
      <c r="HN59" s="721"/>
      <c r="HW59" s="721"/>
      <c r="HX59" s="721"/>
      <c r="IG59" s="721"/>
      <c r="IH59" s="721"/>
      <c r="IQ59" s="721"/>
      <c r="IR59" s="721"/>
      <c r="JA59" s="721"/>
      <c r="JB59" s="721"/>
      <c r="JK59" s="721"/>
      <c r="JL59" s="721"/>
      <c r="JU59" s="721"/>
      <c r="JV59" s="721"/>
      <c r="KE59" s="721"/>
      <c r="KF59" s="721"/>
      <c r="KO59" s="721"/>
      <c r="KP59" s="721"/>
      <c r="KY59" s="721"/>
      <c r="KZ59" s="721"/>
      <c r="LI59" s="721"/>
      <c r="LJ59" s="721"/>
      <c r="LS59" s="721"/>
      <c r="LT59" s="721"/>
      <c r="MC59" s="721"/>
      <c r="MD59" s="721"/>
      <c r="MM59" s="721"/>
      <c r="MN59" s="721"/>
      <c r="MW59" s="721"/>
      <c r="MX59" s="721"/>
      <c r="NG59" s="721"/>
      <c r="NH59" s="721"/>
      <c r="NQ59" s="721"/>
      <c r="NR59" s="721"/>
      <c r="OA59" s="721"/>
      <c r="OB59" s="721"/>
      <c r="OK59" s="721"/>
      <c r="OL59" s="721"/>
      <c r="OU59" s="721"/>
      <c r="OV59" s="721"/>
      <c r="PE59" s="721"/>
      <c r="PF59" s="721"/>
      <c r="PO59" s="721"/>
      <c r="PP59" s="721"/>
      <c r="PY59" s="721"/>
      <c r="PZ59" s="721"/>
      <c r="QI59" s="721"/>
      <c r="QJ59" s="721"/>
      <c r="QS59" s="721"/>
      <c r="QT59" s="721"/>
      <c r="RC59" s="721"/>
      <c r="RD59" s="721"/>
      <c r="RM59" s="721"/>
      <c r="RN59" s="721"/>
      <c r="RW59" s="721"/>
      <c r="RX59" s="721"/>
      <c r="SG59" s="721"/>
      <c r="SH59" s="721"/>
      <c r="SQ59" s="721"/>
      <c r="SR59" s="721"/>
      <c r="TA59" s="721"/>
      <c r="TB59" s="721"/>
      <c r="TK59" s="721"/>
      <c r="TL59" s="721"/>
      <c r="TU59" s="721"/>
      <c r="TV59" s="721"/>
      <c r="UE59" s="721"/>
      <c r="UF59" s="721"/>
      <c r="UO59" s="721"/>
      <c r="UP59" s="721"/>
      <c r="UY59" s="721"/>
      <c r="UZ59" s="721"/>
      <c r="VI59" s="721"/>
      <c r="VJ59" s="721"/>
      <c r="VS59" s="721"/>
      <c r="VT59" s="721"/>
      <c r="WC59" s="721"/>
      <c r="WD59" s="721"/>
      <c r="WM59" s="721"/>
      <c r="WN59" s="721"/>
      <c r="WW59" s="721"/>
      <c r="WX59" s="721"/>
      <c r="XG59" s="721"/>
      <c r="XH59" s="721"/>
      <c r="XQ59" s="721"/>
      <c r="XR59" s="721"/>
      <c r="YA59" s="721"/>
      <c r="YB59" s="721"/>
      <c r="YK59" s="721"/>
      <c r="YL59" s="721"/>
      <c r="YU59" s="721"/>
      <c r="YV59" s="721"/>
      <c r="ZE59" s="721"/>
      <c r="ZF59" s="721"/>
      <c r="ZO59" s="721"/>
      <c r="ZP59" s="721"/>
      <c r="ZY59" s="721"/>
      <c r="ZZ59" s="721"/>
      <c r="AAI59" s="721"/>
      <c r="AAJ59" s="721"/>
      <c r="AAS59" s="721"/>
      <c r="AAT59" s="721"/>
      <c r="ABC59" s="721"/>
      <c r="ABD59" s="721"/>
      <c r="ABM59" s="721"/>
      <c r="ABN59" s="721"/>
      <c r="ABW59" s="721"/>
      <c r="ABX59" s="721"/>
      <c r="ACG59" s="721"/>
      <c r="ACH59" s="721"/>
      <c r="ACQ59" s="721"/>
      <c r="ACR59" s="721"/>
      <c r="ADA59" s="721"/>
      <c r="ADB59" s="721"/>
      <c r="ADK59" s="721"/>
      <c r="ADL59" s="721"/>
      <c r="ADU59" s="721"/>
      <c r="ADV59" s="721"/>
      <c r="AEE59" s="721"/>
      <c r="AEF59" s="721"/>
      <c r="AEO59" s="721"/>
      <c r="AEP59" s="721"/>
      <c r="AEY59" s="721"/>
      <c r="AEZ59" s="721"/>
      <c r="AFI59" s="721"/>
      <c r="AFJ59" s="721"/>
      <c r="AFS59" s="721"/>
      <c r="AFT59" s="721"/>
      <c r="AGC59" s="721"/>
      <c r="AGD59" s="721"/>
      <c r="AGM59" s="721"/>
      <c r="AGN59" s="721"/>
      <c r="AGW59" s="721"/>
      <c r="AGX59" s="721"/>
      <c r="AHG59" s="721"/>
      <c r="AHH59" s="721"/>
      <c r="AHQ59" s="721"/>
      <c r="AHR59" s="721"/>
      <c r="AIA59" s="721"/>
      <c r="AIB59" s="721"/>
      <c r="AIK59" s="721"/>
      <c r="AIL59" s="721"/>
      <c r="AIU59" s="721"/>
      <c r="AIV59" s="721"/>
      <c r="AJE59" s="721"/>
      <c r="AJF59" s="721"/>
      <c r="AJO59" s="721"/>
      <c r="AJP59" s="721"/>
      <c r="AJY59" s="721"/>
      <c r="AJZ59" s="721"/>
      <c r="AKI59" s="721"/>
      <c r="AKJ59" s="721"/>
      <c r="AKS59" s="721"/>
      <c r="AKT59" s="721"/>
      <c r="ALC59" s="721"/>
      <c r="ALD59" s="721"/>
      <c r="ALM59" s="721"/>
      <c r="ALN59" s="721"/>
      <c r="ALW59" s="721"/>
      <c r="ALX59" s="721"/>
      <c r="AMG59" s="721"/>
      <c r="AMH59" s="721"/>
      <c r="AMQ59" s="721"/>
      <c r="AMR59" s="721"/>
      <c r="ANA59" s="721"/>
      <c r="ANB59" s="721"/>
      <c r="ANK59" s="721"/>
      <c r="ANL59" s="721"/>
      <c r="ANU59" s="721"/>
      <c r="ANV59" s="721"/>
      <c r="AOE59" s="721"/>
      <c r="AOF59" s="721"/>
      <c r="AOO59" s="721"/>
      <c r="AOP59" s="721"/>
      <c r="AOY59" s="721"/>
      <c r="AOZ59" s="721"/>
      <c r="API59" s="721"/>
      <c r="APJ59" s="721"/>
      <c r="APS59" s="721"/>
      <c r="APT59" s="721"/>
      <c r="AQC59" s="721"/>
      <c r="AQD59" s="721"/>
      <c r="AQM59" s="721"/>
      <c r="AQN59" s="721"/>
      <c r="AQW59" s="721"/>
      <c r="AQX59" s="721"/>
      <c r="ARG59" s="721"/>
      <c r="ARH59" s="721"/>
      <c r="ARQ59" s="721"/>
      <c r="ARR59" s="721"/>
      <c r="ASA59" s="721"/>
      <c r="ASB59" s="721"/>
      <c r="ASK59" s="721"/>
      <c r="ASL59" s="721"/>
      <c r="ASU59" s="721"/>
      <c r="ASV59" s="721"/>
      <c r="ATE59" s="721"/>
      <c r="ATF59" s="721"/>
      <c r="ATO59" s="721"/>
      <c r="ATP59" s="721"/>
      <c r="ATY59" s="721"/>
      <c r="ATZ59" s="721"/>
      <c r="AUI59" s="721"/>
      <c r="AUJ59" s="721"/>
      <c r="AUS59" s="721"/>
      <c r="AUT59" s="721"/>
      <c r="AVC59" s="721"/>
      <c r="AVD59" s="721"/>
      <c r="AVM59" s="721"/>
      <c r="AVN59" s="721"/>
      <c r="AVW59" s="721"/>
      <c r="AVX59" s="721"/>
      <c r="AWG59" s="721"/>
      <c r="AWH59" s="721"/>
      <c r="AWQ59" s="721"/>
      <c r="AWR59" s="721"/>
      <c r="AXA59" s="721"/>
      <c r="AXB59" s="721"/>
      <c r="AXK59" s="721"/>
      <c r="AXL59" s="721"/>
      <c r="AXU59" s="721"/>
      <c r="AXV59" s="721"/>
      <c r="AYE59" s="721"/>
      <c r="AYF59" s="721"/>
      <c r="AYO59" s="721"/>
      <c r="AYP59" s="721"/>
      <c r="AYY59" s="721"/>
      <c r="AYZ59" s="721"/>
      <c r="AZI59" s="721"/>
      <c r="AZJ59" s="721"/>
      <c r="AZS59" s="721"/>
      <c r="AZT59" s="721"/>
      <c r="BAC59" s="721"/>
      <c r="BAD59" s="721"/>
      <c r="BAM59" s="721"/>
      <c r="BAN59" s="721"/>
      <c r="BAW59" s="721"/>
      <c r="BAX59" s="721"/>
      <c r="BBG59" s="721"/>
      <c r="BBH59" s="721"/>
      <c r="BBQ59" s="721"/>
      <c r="BBR59" s="721"/>
      <c r="BCA59" s="721"/>
      <c r="BCB59" s="721"/>
      <c r="BCK59" s="721"/>
      <c r="BCL59" s="721"/>
      <c r="BCU59" s="721"/>
      <c r="BCV59" s="721"/>
      <c r="BDE59" s="721"/>
      <c r="BDF59" s="721"/>
      <c r="BDO59" s="721"/>
      <c r="BDP59" s="721"/>
      <c r="BDY59" s="721"/>
      <c r="BDZ59" s="721"/>
      <c r="BEI59" s="721"/>
      <c r="BEJ59" s="721"/>
      <c r="BES59" s="721"/>
      <c r="BET59" s="721"/>
      <c r="BFC59" s="721"/>
      <c r="BFD59" s="721"/>
      <c r="BFM59" s="721"/>
      <c r="BFN59" s="721"/>
      <c r="BFW59" s="721"/>
      <c r="BFX59" s="721"/>
      <c r="BGG59" s="721"/>
      <c r="BGH59" s="721"/>
      <c r="BGQ59" s="721"/>
      <c r="BGR59" s="721"/>
      <c r="BHA59" s="721"/>
      <c r="BHB59" s="721"/>
      <c r="BHK59" s="721"/>
      <c r="BHL59" s="721"/>
      <c r="BHU59" s="721"/>
      <c r="BHV59" s="721"/>
      <c r="BIE59" s="721"/>
      <c r="BIF59" s="721"/>
      <c r="BIO59" s="721"/>
      <c r="BIP59" s="721"/>
      <c r="BIY59" s="721"/>
      <c r="BIZ59" s="721"/>
      <c r="BJI59" s="721"/>
      <c r="BJJ59" s="721"/>
      <c r="BJS59" s="721"/>
      <c r="BJT59" s="721"/>
      <c r="BKC59" s="721"/>
      <c r="BKD59" s="721"/>
      <c r="BKM59" s="721"/>
      <c r="BKN59" s="721"/>
      <c r="BKW59" s="721"/>
      <c r="BKX59" s="721"/>
      <c r="BLG59" s="721"/>
      <c r="BLH59" s="721"/>
      <c r="BLQ59" s="721"/>
      <c r="BLR59" s="721"/>
      <c r="BMA59" s="721"/>
      <c r="BMB59" s="721"/>
      <c r="BMK59" s="721"/>
      <c r="BML59" s="721"/>
      <c r="BMU59" s="721"/>
      <c r="BMV59" s="721"/>
      <c r="BNE59" s="721"/>
      <c r="BNF59" s="721"/>
      <c r="BNO59" s="721"/>
      <c r="BNP59" s="721"/>
      <c r="BNY59" s="721"/>
      <c r="BNZ59" s="721"/>
      <c r="BOI59" s="721"/>
      <c r="BOJ59" s="721"/>
      <c r="BOS59" s="721"/>
      <c r="BOT59" s="721"/>
      <c r="BPC59" s="721"/>
      <c r="BPD59" s="721"/>
      <c r="BPM59" s="721"/>
      <c r="BPN59" s="721"/>
      <c r="BPW59" s="721"/>
      <c r="BPX59" s="721"/>
      <c r="BQG59" s="721"/>
      <c r="BQH59" s="721"/>
      <c r="BQQ59" s="721"/>
      <c r="BQR59" s="721"/>
      <c r="BRA59" s="721"/>
      <c r="BRB59" s="721"/>
      <c r="BRK59" s="721"/>
      <c r="BRL59" s="721"/>
      <c r="BRU59" s="721"/>
      <c r="BRV59" s="721"/>
      <c r="BSE59" s="721"/>
      <c r="BSF59" s="721"/>
      <c r="BSO59" s="721"/>
      <c r="BSP59" s="721"/>
      <c r="BSY59" s="721"/>
      <c r="BSZ59" s="721"/>
      <c r="BTI59" s="721"/>
      <c r="BTJ59" s="721"/>
      <c r="BTS59" s="721"/>
      <c r="BTT59" s="721"/>
      <c r="BUC59" s="721"/>
      <c r="BUD59" s="721"/>
      <c r="BUM59" s="721"/>
      <c r="BUN59" s="721"/>
      <c r="BUW59" s="721"/>
      <c r="BUX59" s="721"/>
      <c r="BVG59" s="721"/>
      <c r="BVH59" s="721"/>
      <c r="BVQ59" s="721"/>
      <c r="BVR59" s="721"/>
      <c r="BWA59" s="721"/>
      <c r="BWB59" s="721"/>
      <c r="BWK59" s="721"/>
      <c r="BWL59" s="721"/>
      <c r="BWU59" s="721"/>
      <c r="BWV59" s="721"/>
      <c r="BXE59" s="721"/>
      <c r="BXF59" s="721"/>
      <c r="BXO59" s="721"/>
      <c r="BXP59" s="721"/>
      <c r="BXY59" s="721"/>
      <c r="BXZ59" s="721"/>
      <c r="BYI59" s="721"/>
      <c r="BYJ59" s="721"/>
      <c r="BYS59" s="721"/>
      <c r="BYT59" s="721"/>
      <c r="BZC59" s="721"/>
      <c r="BZD59" s="721"/>
      <c r="BZM59" s="721"/>
      <c r="BZN59" s="721"/>
      <c r="BZW59" s="721"/>
      <c r="BZX59" s="721"/>
      <c r="CAG59" s="721"/>
      <c r="CAH59" s="721"/>
      <c r="CAQ59" s="721"/>
      <c r="CAR59" s="721"/>
      <c r="CBA59" s="721"/>
      <c r="CBB59" s="721"/>
      <c r="CBK59" s="721"/>
      <c r="CBL59" s="721"/>
      <c r="CBU59" s="721"/>
      <c r="CBV59" s="721"/>
      <c r="CCE59" s="721"/>
      <c r="CCF59" s="721"/>
      <c r="CCO59" s="721"/>
      <c r="CCP59" s="721"/>
      <c r="CCY59" s="721"/>
      <c r="CCZ59" s="721"/>
      <c r="CDI59" s="721"/>
      <c r="CDJ59" s="721"/>
      <c r="CDS59" s="721"/>
      <c r="CDT59" s="721"/>
      <c r="CEC59" s="721"/>
      <c r="CED59" s="721"/>
      <c r="CEM59" s="721"/>
      <c r="CEN59" s="721"/>
      <c r="CEW59" s="721"/>
      <c r="CEX59" s="721"/>
      <c r="CFG59" s="721"/>
      <c r="CFH59" s="721"/>
      <c r="CFQ59" s="721"/>
      <c r="CFR59" s="721"/>
      <c r="CGA59" s="721"/>
      <c r="CGB59" s="721"/>
      <c r="CGK59" s="721"/>
      <c r="CGL59" s="721"/>
      <c r="CGU59" s="721"/>
      <c r="CGV59" s="721"/>
      <c r="CHE59" s="721"/>
      <c r="CHF59" s="721"/>
      <c r="CHO59" s="721"/>
      <c r="CHP59" s="721"/>
      <c r="CHY59" s="721"/>
      <c r="CHZ59" s="721"/>
      <c r="CII59" s="721"/>
      <c r="CIJ59" s="721"/>
      <c r="CIS59" s="721"/>
      <c r="CIT59" s="721"/>
      <c r="CJC59" s="721"/>
      <c r="CJD59" s="721"/>
      <c r="CJM59" s="721"/>
      <c r="CJN59" s="721"/>
      <c r="CJW59" s="721"/>
      <c r="CJX59" s="721"/>
      <c r="CKG59" s="721"/>
      <c r="CKH59" s="721"/>
      <c r="CKQ59" s="721"/>
      <c r="CKR59" s="721"/>
      <c r="CLA59" s="721"/>
      <c r="CLB59" s="721"/>
      <c r="CLK59" s="721"/>
      <c r="CLL59" s="721"/>
      <c r="CLU59" s="721"/>
      <c r="CLV59" s="721"/>
      <c r="CME59" s="721"/>
      <c r="CMF59" s="721"/>
      <c r="CMO59" s="721"/>
      <c r="CMP59" s="721"/>
      <c r="CMY59" s="721"/>
      <c r="CMZ59" s="721"/>
      <c r="CNI59" s="721"/>
      <c r="CNJ59" s="721"/>
      <c r="CNS59" s="721"/>
      <c r="CNT59" s="721"/>
      <c r="COC59" s="721"/>
      <c r="COD59" s="721"/>
      <c r="COM59" s="721"/>
      <c r="CON59" s="721"/>
      <c r="COW59" s="721"/>
      <c r="COX59" s="721"/>
      <c r="CPG59" s="721"/>
      <c r="CPH59" s="721"/>
      <c r="CPQ59" s="721"/>
      <c r="CPR59" s="721"/>
      <c r="CQA59" s="721"/>
      <c r="CQB59" s="721"/>
      <c r="CQK59" s="721"/>
      <c r="CQL59" s="721"/>
      <c r="CQU59" s="721"/>
      <c r="CQV59" s="721"/>
      <c r="CRE59" s="721"/>
      <c r="CRF59" s="721"/>
      <c r="CRO59" s="721"/>
      <c r="CRP59" s="721"/>
      <c r="CRY59" s="721"/>
      <c r="CRZ59" s="721"/>
      <c r="CSI59" s="721"/>
      <c r="CSJ59" s="721"/>
      <c r="CSS59" s="721"/>
      <c r="CST59" s="721"/>
      <c r="CTC59" s="721"/>
      <c r="CTD59" s="721"/>
      <c r="CTM59" s="721"/>
      <c r="CTN59" s="721"/>
      <c r="CTW59" s="721"/>
      <c r="CTX59" s="721"/>
      <c r="CUG59" s="721"/>
      <c r="CUH59" s="721"/>
      <c r="CUQ59" s="721"/>
      <c r="CUR59" s="721"/>
      <c r="CVA59" s="721"/>
      <c r="CVB59" s="721"/>
      <c r="CVK59" s="721"/>
      <c r="CVL59" s="721"/>
      <c r="CVU59" s="721"/>
      <c r="CVV59" s="721"/>
      <c r="CWE59" s="721"/>
      <c r="CWF59" s="721"/>
      <c r="CWO59" s="721"/>
      <c r="CWP59" s="721"/>
      <c r="CWY59" s="721"/>
      <c r="CWZ59" s="721"/>
      <c r="CXI59" s="721"/>
      <c r="CXJ59" s="721"/>
      <c r="CXS59" s="721"/>
      <c r="CXT59" s="721"/>
      <c r="CYC59" s="721"/>
      <c r="CYD59" s="721"/>
      <c r="CYM59" s="721"/>
      <c r="CYN59" s="721"/>
      <c r="CYW59" s="721"/>
      <c r="CYX59" s="721"/>
      <c r="CZG59" s="721"/>
      <c r="CZH59" s="721"/>
      <c r="CZQ59" s="721"/>
      <c r="CZR59" s="721"/>
      <c r="DAA59" s="721"/>
      <c r="DAB59" s="721"/>
      <c r="DAK59" s="721"/>
      <c r="DAL59" s="721"/>
      <c r="DAU59" s="721"/>
      <c r="DAV59" s="721"/>
      <c r="DBE59" s="721"/>
      <c r="DBF59" s="721"/>
      <c r="DBO59" s="721"/>
      <c r="DBP59" s="721"/>
      <c r="DBY59" s="721"/>
      <c r="DBZ59" s="721"/>
      <c r="DCI59" s="721"/>
      <c r="DCJ59" s="721"/>
      <c r="DCS59" s="721"/>
      <c r="DCT59" s="721"/>
      <c r="DDC59" s="721"/>
      <c r="DDD59" s="721"/>
      <c r="DDM59" s="721"/>
      <c r="DDN59" s="721"/>
      <c r="DDW59" s="721"/>
      <c r="DDX59" s="721"/>
      <c r="DEG59" s="721"/>
      <c r="DEH59" s="721"/>
      <c r="DEQ59" s="721"/>
      <c r="DER59" s="721"/>
      <c r="DFA59" s="721"/>
      <c r="DFB59" s="721"/>
      <c r="DFK59" s="721"/>
      <c r="DFL59" s="721"/>
      <c r="DFU59" s="721"/>
      <c r="DFV59" s="721"/>
      <c r="DGE59" s="721"/>
      <c r="DGF59" s="721"/>
      <c r="DGO59" s="721"/>
      <c r="DGP59" s="721"/>
      <c r="DGY59" s="721"/>
      <c r="DGZ59" s="721"/>
      <c r="DHI59" s="721"/>
      <c r="DHJ59" s="721"/>
      <c r="DHS59" s="721"/>
      <c r="DHT59" s="721"/>
      <c r="DIC59" s="721"/>
      <c r="DID59" s="721"/>
      <c r="DIM59" s="721"/>
      <c r="DIN59" s="721"/>
      <c r="DIW59" s="721"/>
      <c r="DIX59" s="721"/>
      <c r="DJG59" s="721"/>
      <c r="DJH59" s="721"/>
      <c r="DJQ59" s="721"/>
      <c r="DJR59" s="721"/>
      <c r="DKA59" s="721"/>
      <c r="DKB59" s="721"/>
      <c r="DKK59" s="721"/>
      <c r="DKL59" s="721"/>
      <c r="DKU59" s="721"/>
      <c r="DKV59" s="721"/>
      <c r="DLE59" s="721"/>
      <c r="DLF59" s="721"/>
      <c r="DLO59" s="721"/>
      <c r="DLP59" s="721"/>
      <c r="DLY59" s="721"/>
      <c r="DLZ59" s="721"/>
      <c r="DMI59" s="721"/>
      <c r="DMJ59" s="721"/>
      <c r="DMS59" s="721"/>
      <c r="DMT59" s="721"/>
      <c r="DNC59" s="721"/>
      <c r="DND59" s="721"/>
      <c r="DNM59" s="721"/>
      <c r="DNN59" s="721"/>
      <c r="DNW59" s="721"/>
      <c r="DNX59" s="721"/>
      <c r="DOG59" s="721"/>
      <c r="DOH59" s="721"/>
      <c r="DOQ59" s="721"/>
      <c r="DOR59" s="721"/>
      <c r="DPA59" s="721"/>
      <c r="DPB59" s="721"/>
      <c r="DPK59" s="721"/>
      <c r="DPL59" s="721"/>
      <c r="DPU59" s="721"/>
      <c r="DPV59" s="721"/>
      <c r="DQE59" s="721"/>
      <c r="DQF59" s="721"/>
      <c r="DQO59" s="721"/>
      <c r="DQP59" s="721"/>
      <c r="DQY59" s="721"/>
      <c r="DQZ59" s="721"/>
      <c r="DRI59" s="721"/>
      <c r="DRJ59" s="721"/>
      <c r="DRS59" s="721"/>
      <c r="DRT59" s="721"/>
      <c r="DSC59" s="721"/>
      <c r="DSD59" s="721"/>
      <c r="DSM59" s="721"/>
      <c r="DSN59" s="721"/>
      <c r="DSW59" s="721"/>
      <c r="DSX59" s="721"/>
      <c r="DTG59" s="721"/>
      <c r="DTH59" s="721"/>
      <c r="DTQ59" s="721"/>
      <c r="DTR59" s="721"/>
      <c r="DUA59" s="721"/>
      <c r="DUB59" s="721"/>
      <c r="DUK59" s="721"/>
      <c r="DUL59" s="721"/>
      <c r="DUU59" s="721"/>
      <c r="DUV59" s="721"/>
      <c r="DVE59" s="721"/>
      <c r="DVF59" s="721"/>
      <c r="DVO59" s="721"/>
      <c r="DVP59" s="721"/>
      <c r="DVY59" s="721"/>
      <c r="DVZ59" s="721"/>
      <c r="DWI59" s="721"/>
      <c r="DWJ59" s="721"/>
      <c r="DWS59" s="721"/>
      <c r="DWT59" s="721"/>
      <c r="DXC59" s="721"/>
      <c r="DXD59" s="721"/>
      <c r="DXM59" s="721"/>
      <c r="DXN59" s="721"/>
      <c r="DXW59" s="721"/>
      <c r="DXX59" s="721"/>
      <c r="DYG59" s="721"/>
      <c r="DYH59" s="721"/>
      <c r="DYQ59" s="721"/>
      <c r="DYR59" s="721"/>
      <c r="DZA59" s="721"/>
      <c r="DZB59" s="721"/>
      <c r="DZK59" s="721"/>
      <c r="DZL59" s="721"/>
      <c r="DZU59" s="721"/>
      <c r="DZV59" s="721"/>
      <c r="EAE59" s="721"/>
      <c r="EAF59" s="721"/>
      <c r="EAO59" s="721"/>
      <c r="EAP59" s="721"/>
      <c r="EAY59" s="721"/>
      <c r="EAZ59" s="721"/>
      <c r="EBI59" s="721"/>
      <c r="EBJ59" s="721"/>
      <c r="EBS59" s="721"/>
      <c r="EBT59" s="721"/>
      <c r="ECC59" s="721"/>
      <c r="ECD59" s="721"/>
      <c r="ECM59" s="721"/>
      <c r="ECN59" s="721"/>
      <c r="ECW59" s="721"/>
      <c r="ECX59" s="721"/>
      <c r="EDG59" s="721"/>
      <c r="EDH59" s="721"/>
      <c r="EDQ59" s="721"/>
      <c r="EDR59" s="721"/>
      <c r="EEA59" s="721"/>
      <c r="EEB59" s="721"/>
      <c r="EEK59" s="721"/>
      <c r="EEL59" s="721"/>
      <c r="EEU59" s="721"/>
      <c r="EEV59" s="721"/>
      <c r="EFE59" s="721"/>
      <c r="EFF59" s="721"/>
      <c r="EFO59" s="721"/>
      <c r="EFP59" s="721"/>
      <c r="EFY59" s="721"/>
      <c r="EFZ59" s="721"/>
      <c r="EGI59" s="721"/>
      <c r="EGJ59" s="721"/>
      <c r="EGS59" s="721"/>
      <c r="EGT59" s="721"/>
      <c r="EHC59" s="721"/>
      <c r="EHD59" s="721"/>
      <c r="EHM59" s="721"/>
      <c r="EHN59" s="721"/>
      <c r="EHW59" s="721"/>
      <c r="EHX59" s="721"/>
      <c r="EIG59" s="721"/>
      <c r="EIH59" s="721"/>
      <c r="EIQ59" s="721"/>
      <c r="EIR59" s="721"/>
      <c r="EJA59" s="721"/>
      <c r="EJB59" s="721"/>
      <c r="EJK59" s="721"/>
      <c r="EJL59" s="721"/>
      <c r="EJU59" s="721"/>
      <c r="EJV59" s="721"/>
      <c r="EKE59" s="721"/>
      <c r="EKF59" s="721"/>
      <c r="EKO59" s="721"/>
      <c r="EKP59" s="721"/>
      <c r="EKY59" s="721"/>
      <c r="EKZ59" s="721"/>
      <c r="ELI59" s="721"/>
      <c r="ELJ59" s="721"/>
      <c r="ELS59" s="721"/>
      <c r="ELT59" s="721"/>
      <c r="EMC59" s="721"/>
      <c r="EMD59" s="721"/>
      <c r="EMM59" s="721"/>
      <c r="EMN59" s="721"/>
      <c r="EMW59" s="721"/>
      <c r="EMX59" s="721"/>
      <c r="ENG59" s="721"/>
      <c r="ENH59" s="721"/>
      <c r="ENQ59" s="721"/>
      <c r="ENR59" s="721"/>
      <c r="EOA59" s="721"/>
      <c r="EOB59" s="721"/>
      <c r="EOK59" s="721"/>
      <c r="EOL59" s="721"/>
      <c r="EOU59" s="721"/>
      <c r="EOV59" s="721"/>
      <c r="EPE59" s="721"/>
      <c r="EPF59" s="721"/>
      <c r="EPO59" s="721"/>
      <c r="EPP59" s="721"/>
      <c r="EPY59" s="721"/>
      <c r="EPZ59" s="721"/>
      <c r="EQI59" s="721"/>
      <c r="EQJ59" s="721"/>
      <c r="EQS59" s="721"/>
      <c r="EQT59" s="721"/>
      <c r="ERC59" s="721"/>
      <c r="ERD59" s="721"/>
      <c r="ERM59" s="721"/>
      <c r="ERN59" s="721"/>
      <c r="ERW59" s="721"/>
      <c r="ERX59" s="721"/>
      <c r="ESG59" s="721"/>
      <c r="ESH59" s="721"/>
      <c r="ESQ59" s="721"/>
      <c r="ESR59" s="721"/>
      <c r="ETA59" s="721"/>
      <c r="ETB59" s="721"/>
      <c r="ETK59" s="721"/>
      <c r="ETL59" s="721"/>
      <c r="ETU59" s="721"/>
      <c r="ETV59" s="721"/>
      <c r="EUE59" s="721"/>
      <c r="EUF59" s="721"/>
      <c r="EUO59" s="721"/>
      <c r="EUP59" s="721"/>
      <c r="EUY59" s="721"/>
      <c r="EUZ59" s="721"/>
      <c r="EVI59" s="721"/>
      <c r="EVJ59" s="721"/>
      <c r="EVS59" s="721"/>
      <c r="EVT59" s="721"/>
      <c r="EWC59" s="721"/>
      <c r="EWD59" s="721"/>
      <c r="EWM59" s="721"/>
      <c r="EWN59" s="721"/>
      <c r="EWW59" s="721"/>
      <c r="EWX59" s="721"/>
      <c r="EXG59" s="721"/>
      <c r="EXH59" s="721"/>
      <c r="EXQ59" s="721"/>
      <c r="EXR59" s="721"/>
      <c r="EYA59" s="721"/>
      <c r="EYB59" s="721"/>
      <c r="EYK59" s="721"/>
      <c r="EYL59" s="721"/>
      <c r="EYU59" s="721"/>
      <c r="EYV59" s="721"/>
      <c r="EZE59" s="721"/>
      <c r="EZF59" s="721"/>
      <c r="EZO59" s="721"/>
      <c r="EZP59" s="721"/>
      <c r="EZY59" s="721"/>
      <c r="EZZ59" s="721"/>
      <c r="FAI59" s="721"/>
      <c r="FAJ59" s="721"/>
      <c r="FAS59" s="721"/>
      <c r="FAT59" s="721"/>
      <c r="FBC59" s="721"/>
      <c r="FBD59" s="721"/>
      <c r="FBM59" s="721"/>
      <c r="FBN59" s="721"/>
      <c r="FBW59" s="721"/>
      <c r="FBX59" s="721"/>
      <c r="FCG59" s="721"/>
      <c r="FCH59" s="721"/>
      <c r="FCQ59" s="721"/>
      <c r="FCR59" s="721"/>
      <c r="FDA59" s="721"/>
      <c r="FDB59" s="721"/>
      <c r="FDK59" s="721"/>
      <c r="FDL59" s="721"/>
      <c r="FDU59" s="721"/>
      <c r="FDV59" s="721"/>
      <c r="FEE59" s="721"/>
      <c r="FEF59" s="721"/>
      <c r="FEO59" s="721"/>
      <c r="FEP59" s="721"/>
      <c r="FEY59" s="721"/>
      <c r="FEZ59" s="721"/>
      <c r="FFI59" s="721"/>
      <c r="FFJ59" s="721"/>
      <c r="FFS59" s="721"/>
      <c r="FFT59" s="721"/>
      <c r="FGC59" s="721"/>
      <c r="FGD59" s="721"/>
      <c r="FGM59" s="721"/>
      <c r="FGN59" s="721"/>
      <c r="FGW59" s="721"/>
      <c r="FGX59" s="721"/>
      <c r="FHG59" s="721"/>
      <c r="FHH59" s="721"/>
      <c r="FHQ59" s="721"/>
      <c r="FHR59" s="721"/>
      <c r="FIA59" s="721"/>
      <c r="FIB59" s="721"/>
      <c r="FIK59" s="721"/>
      <c r="FIL59" s="721"/>
      <c r="FIU59" s="721"/>
      <c r="FIV59" s="721"/>
      <c r="FJE59" s="721"/>
      <c r="FJF59" s="721"/>
      <c r="FJO59" s="721"/>
      <c r="FJP59" s="721"/>
      <c r="FJY59" s="721"/>
      <c r="FJZ59" s="721"/>
      <c r="FKI59" s="721"/>
      <c r="FKJ59" s="721"/>
      <c r="FKS59" s="721"/>
      <c r="FKT59" s="721"/>
      <c r="FLC59" s="721"/>
      <c r="FLD59" s="721"/>
      <c r="FLM59" s="721"/>
      <c r="FLN59" s="721"/>
      <c r="FLW59" s="721"/>
      <c r="FLX59" s="721"/>
      <c r="FMG59" s="721"/>
      <c r="FMH59" s="721"/>
      <c r="FMQ59" s="721"/>
      <c r="FMR59" s="721"/>
      <c r="FNA59" s="721"/>
      <c r="FNB59" s="721"/>
      <c r="FNK59" s="721"/>
      <c r="FNL59" s="721"/>
      <c r="FNU59" s="721"/>
      <c r="FNV59" s="721"/>
      <c r="FOE59" s="721"/>
      <c r="FOF59" s="721"/>
      <c r="FOO59" s="721"/>
      <c r="FOP59" s="721"/>
      <c r="FOY59" s="721"/>
      <c r="FOZ59" s="721"/>
      <c r="FPI59" s="721"/>
      <c r="FPJ59" s="721"/>
      <c r="FPS59" s="721"/>
      <c r="FPT59" s="721"/>
      <c r="FQC59" s="721"/>
      <c r="FQD59" s="721"/>
      <c r="FQM59" s="721"/>
      <c r="FQN59" s="721"/>
      <c r="FQW59" s="721"/>
      <c r="FQX59" s="721"/>
      <c r="FRG59" s="721"/>
      <c r="FRH59" s="721"/>
      <c r="FRQ59" s="721"/>
      <c r="FRR59" s="721"/>
      <c r="FSA59" s="721"/>
      <c r="FSB59" s="721"/>
      <c r="FSK59" s="721"/>
      <c r="FSL59" s="721"/>
      <c r="FSU59" s="721"/>
      <c r="FSV59" s="721"/>
      <c r="FTE59" s="721"/>
      <c r="FTF59" s="721"/>
      <c r="FTO59" s="721"/>
      <c r="FTP59" s="721"/>
      <c r="FTY59" s="721"/>
      <c r="FTZ59" s="721"/>
      <c r="FUI59" s="721"/>
      <c r="FUJ59" s="721"/>
      <c r="FUS59" s="721"/>
      <c r="FUT59" s="721"/>
      <c r="FVC59" s="721"/>
      <c r="FVD59" s="721"/>
      <c r="FVM59" s="721"/>
      <c r="FVN59" s="721"/>
      <c r="FVW59" s="721"/>
      <c r="FVX59" s="721"/>
      <c r="FWG59" s="721"/>
      <c r="FWH59" s="721"/>
      <c r="FWQ59" s="721"/>
      <c r="FWR59" s="721"/>
      <c r="FXA59" s="721"/>
      <c r="FXB59" s="721"/>
      <c r="FXK59" s="721"/>
      <c r="FXL59" s="721"/>
      <c r="FXU59" s="721"/>
      <c r="FXV59" s="721"/>
      <c r="FYE59" s="721"/>
      <c r="FYF59" s="721"/>
      <c r="FYO59" s="721"/>
      <c r="FYP59" s="721"/>
      <c r="FYY59" s="721"/>
      <c r="FYZ59" s="721"/>
      <c r="FZI59" s="721"/>
      <c r="FZJ59" s="721"/>
      <c r="FZS59" s="721"/>
      <c r="FZT59" s="721"/>
      <c r="GAC59" s="721"/>
      <c r="GAD59" s="721"/>
      <c r="GAM59" s="721"/>
      <c r="GAN59" s="721"/>
      <c r="GAW59" s="721"/>
      <c r="GAX59" s="721"/>
      <c r="GBG59" s="721"/>
      <c r="GBH59" s="721"/>
      <c r="GBQ59" s="721"/>
      <c r="GBR59" s="721"/>
      <c r="GCA59" s="721"/>
      <c r="GCB59" s="721"/>
      <c r="GCK59" s="721"/>
      <c r="GCL59" s="721"/>
      <c r="GCU59" s="721"/>
      <c r="GCV59" s="721"/>
      <c r="GDE59" s="721"/>
      <c r="GDF59" s="721"/>
      <c r="GDO59" s="721"/>
      <c r="GDP59" s="721"/>
      <c r="GDY59" s="721"/>
      <c r="GDZ59" s="721"/>
      <c r="GEI59" s="721"/>
      <c r="GEJ59" s="721"/>
      <c r="GES59" s="721"/>
      <c r="GET59" s="721"/>
      <c r="GFC59" s="721"/>
      <c r="GFD59" s="721"/>
      <c r="GFM59" s="721"/>
      <c r="GFN59" s="721"/>
      <c r="GFW59" s="721"/>
      <c r="GFX59" s="721"/>
      <c r="GGG59" s="721"/>
      <c r="GGH59" s="721"/>
      <c r="GGQ59" s="721"/>
      <c r="GGR59" s="721"/>
      <c r="GHA59" s="721"/>
      <c r="GHB59" s="721"/>
      <c r="GHK59" s="721"/>
      <c r="GHL59" s="721"/>
      <c r="GHU59" s="721"/>
      <c r="GHV59" s="721"/>
      <c r="GIE59" s="721"/>
      <c r="GIF59" s="721"/>
      <c r="GIO59" s="721"/>
      <c r="GIP59" s="721"/>
      <c r="GIY59" s="721"/>
      <c r="GIZ59" s="721"/>
      <c r="GJI59" s="721"/>
      <c r="GJJ59" s="721"/>
      <c r="GJS59" s="721"/>
      <c r="GJT59" s="721"/>
      <c r="GKC59" s="721"/>
      <c r="GKD59" s="721"/>
      <c r="GKM59" s="721"/>
      <c r="GKN59" s="721"/>
      <c r="GKW59" s="721"/>
      <c r="GKX59" s="721"/>
      <c r="GLG59" s="721"/>
      <c r="GLH59" s="721"/>
      <c r="GLQ59" s="721"/>
      <c r="GLR59" s="721"/>
      <c r="GMA59" s="721"/>
      <c r="GMB59" s="721"/>
      <c r="GMK59" s="721"/>
      <c r="GML59" s="721"/>
      <c r="GMU59" s="721"/>
      <c r="GMV59" s="721"/>
      <c r="GNE59" s="721"/>
      <c r="GNF59" s="721"/>
      <c r="GNO59" s="721"/>
      <c r="GNP59" s="721"/>
      <c r="GNY59" s="721"/>
      <c r="GNZ59" s="721"/>
      <c r="GOI59" s="721"/>
      <c r="GOJ59" s="721"/>
      <c r="GOS59" s="721"/>
      <c r="GOT59" s="721"/>
      <c r="GPC59" s="721"/>
      <c r="GPD59" s="721"/>
      <c r="GPM59" s="721"/>
      <c r="GPN59" s="721"/>
      <c r="GPW59" s="721"/>
      <c r="GPX59" s="721"/>
      <c r="GQG59" s="721"/>
      <c r="GQH59" s="721"/>
      <c r="GQQ59" s="721"/>
      <c r="GQR59" s="721"/>
      <c r="GRA59" s="721"/>
      <c r="GRB59" s="721"/>
      <c r="GRK59" s="721"/>
      <c r="GRL59" s="721"/>
      <c r="GRU59" s="721"/>
      <c r="GRV59" s="721"/>
      <c r="GSE59" s="721"/>
      <c r="GSF59" s="721"/>
      <c r="GSO59" s="721"/>
      <c r="GSP59" s="721"/>
      <c r="GSY59" s="721"/>
      <c r="GSZ59" s="721"/>
      <c r="GTI59" s="721"/>
      <c r="GTJ59" s="721"/>
      <c r="GTS59" s="721"/>
      <c r="GTT59" s="721"/>
      <c r="GUC59" s="721"/>
      <c r="GUD59" s="721"/>
      <c r="GUM59" s="721"/>
      <c r="GUN59" s="721"/>
      <c r="GUW59" s="721"/>
      <c r="GUX59" s="721"/>
      <c r="GVG59" s="721"/>
      <c r="GVH59" s="721"/>
      <c r="GVQ59" s="721"/>
      <c r="GVR59" s="721"/>
      <c r="GWA59" s="721"/>
      <c r="GWB59" s="721"/>
      <c r="GWK59" s="721"/>
      <c r="GWL59" s="721"/>
      <c r="GWU59" s="721"/>
      <c r="GWV59" s="721"/>
      <c r="GXE59" s="721"/>
      <c r="GXF59" s="721"/>
      <c r="GXO59" s="721"/>
      <c r="GXP59" s="721"/>
      <c r="GXY59" s="721"/>
      <c r="GXZ59" s="721"/>
      <c r="GYI59" s="721"/>
      <c r="GYJ59" s="721"/>
      <c r="GYS59" s="721"/>
      <c r="GYT59" s="721"/>
      <c r="GZC59" s="721"/>
      <c r="GZD59" s="721"/>
      <c r="GZM59" s="721"/>
      <c r="GZN59" s="721"/>
      <c r="GZW59" s="721"/>
      <c r="GZX59" s="721"/>
      <c r="HAG59" s="721"/>
      <c r="HAH59" s="721"/>
      <c r="HAQ59" s="721"/>
      <c r="HAR59" s="721"/>
      <c r="HBA59" s="721"/>
      <c r="HBB59" s="721"/>
      <c r="HBK59" s="721"/>
      <c r="HBL59" s="721"/>
      <c r="HBU59" s="721"/>
      <c r="HBV59" s="721"/>
      <c r="HCE59" s="721"/>
      <c r="HCF59" s="721"/>
      <c r="HCO59" s="721"/>
      <c r="HCP59" s="721"/>
      <c r="HCY59" s="721"/>
      <c r="HCZ59" s="721"/>
      <c r="HDI59" s="721"/>
      <c r="HDJ59" s="721"/>
      <c r="HDS59" s="721"/>
      <c r="HDT59" s="721"/>
      <c r="HEC59" s="721"/>
      <c r="HED59" s="721"/>
      <c r="HEM59" s="721"/>
      <c r="HEN59" s="721"/>
      <c r="HEW59" s="721"/>
      <c r="HEX59" s="721"/>
      <c r="HFG59" s="721"/>
      <c r="HFH59" s="721"/>
      <c r="HFQ59" s="721"/>
      <c r="HFR59" s="721"/>
      <c r="HGA59" s="721"/>
      <c r="HGB59" s="721"/>
      <c r="HGK59" s="721"/>
      <c r="HGL59" s="721"/>
      <c r="HGU59" s="721"/>
      <c r="HGV59" s="721"/>
      <c r="HHE59" s="721"/>
      <c r="HHF59" s="721"/>
      <c r="HHO59" s="721"/>
      <c r="HHP59" s="721"/>
      <c r="HHY59" s="721"/>
      <c r="HHZ59" s="721"/>
      <c r="HII59" s="721"/>
      <c r="HIJ59" s="721"/>
      <c r="HIS59" s="721"/>
      <c r="HIT59" s="721"/>
      <c r="HJC59" s="721"/>
      <c r="HJD59" s="721"/>
      <c r="HJM59" s="721"/>
      <c r="HJN59" s="721"/>
      <c r="HJW59" s="721"/>
      <c r="HJX59" s="721"/>
      <c r="HKG59" s="721"/>
      <c r="HKH59" s="721"/>
      <c r="HKQ59" s="721"/>
      <c r="HKR59" s="721"/>
      <c r="HLA59" s="721"/>
      <c r="HLB59" s="721"/>
      <c r="HLK59" s="721"/>
      <c r="HLL59" s="721"/>
      <c r="HLU59" s="721"/>
      <c r="HLV59" s="721"/>
      <c r="HME59" s="721"/>
      <c r="HMF59" s="721"/>
      <c r="HMO59" s="721"/>
      <c r="HMP59" s="721"/>
      <c r="HMY59" s="721"/>
      <c r="HMZ59" s="721"/>
      <c r="HNI59" s="721"/>
      <c r="HNJ59" s="721"/>
      <c r="HNS59" s="721"/>
      <c r="HNT59" s="721"/>
      <c r="HOC59" s="721"/>
      <c r="HOD59" s="721"/>
      <c r="HOM59" s="721"/>
      <c r="HON59" s="721"/>
      <c r="HOW59" s="721"/>
      <c r="HOX59" s="721"/>
      <c r="HPG59" s="721"/>
      <c r="HPH59" s="721"/>
      <c r="HPQ59" s="721"/>
      <c r="HPR59" s="721"/>
      <c r="HQA59" s="721"/>
      <c r="HQB59" s="721"/>
      <c r="HQK59" s="721"/>
      <c r="HQL59" s="721"/>
      <c r="HQU59" s="721"/>
      <c r="HQV59" s="721"/>
      <c r="HRE59" s="721"/>
      <c r="HRF59" s="721"/>
      <c r="HRO59" s="721"/>
      <c r="HRP59" s="721"/>
      <c r="HRY59" s="721"/>
      <c r="HRZ59" s="721"/>
      <c r="HSI59" s="721"/>
      <c r="HSJ59" s="721"/>
      <c r="HSS59" s="721"/>
      <c r="HST59" s="721"/>
      <c r="HTC59" s="721"/>
      <c r="HTD59" s="721"/>
      <c r="HTM59" s="721"/>
      <c r="HTN59" s="721"/>
      <c r="HTW59" s="721"/>
      <c r="HTX59" s="721"/>
      <c r="HUG59" s="721"/>
      <c r="HUH59" s="721"/>
      <c r="HUQ59" s="721"/>
      <c r="HUR59" s="721"/>
      <c r="HVA59" s="721"/>
      <c r="HVB59" s="721"/>
      <c r="HVK59" s="721"/>
      <c r="HVL59" s="721"/>
      <c r="HVU59" s="721"/>
      <c r="HVV59" s="721"/>
      <c r="HWE59" s="721"/>
      <c r="HWF59" s="721"/>
      <c r="HWO59" s="721"/>
      <c r="HWP59" s="721"/>
      <c r="HWY59" s="721"/>
      <c r="HWZ59" s="721"/>
      <c r="HXI59" s="721"/>
      <c r="HXJ59" s="721"/>
      <c r="HXS59" s="721"/>
      <c r="HXT59" s="721"/>
      <c r="HYC59" s="721"/>
      <c r="HYD59" s="721"/>
      <c r="HYM59" s="721"/>
      <c r="HYN59" s="721"/>
      <c r="HYW59" s="721"/>
      <c r="HYX59" s="721"/>
      <c r="HZG59" s="721"/>
      <c r="HZH59" s="721"/>
      <c r="HZQ59" s="721"/>
      <c r="HZR59" s="721"/>
      <c r="IAA59" s="721"/>
      <c r="IAB59" s="721"/>
      <c r="IAK59" s="721"/>
      <c r="IAL59" s="721"/>
      <c r="IAU59" s="721"/>
      <c r="IAV59" s="721"/>
      <c r="IBE59" s="721"/>
      <c r="IBF59" s="721"/>
      <c r="IBO59" s="721"/>
      <c r="IBP59" s="721"/>
      <c r="IBY59" s="721"/>
      <c r="IBZ59" s="721"/>
      <c r="ICI59" s="721"/>
      <c r="ICJ59" s="721"/>
      <c r="ICS59" s="721"/>
      <c r="ICT59" s="721"/>
      <c r="IDC59" s="721"/>
      <c r="IDD59" s="721"/>
      <c r="IDM59" s="721"/>
      <c r="IDN59" s="721"/>
      <c r="IDW59" s="721"/>
      <c r="IDX59" s="721"/>
      <c r="IEG59" s="721"/>
      <c r="IEH59" s="721"/>
      <c r="IEQ59" s="721"/>
      <c r="IER59" s="721"/>
      <c r="IFA59" s="721"/>
      <c r="IFB59" s="721"/>
      <c r="IFK59" s="721"/>
      <c r="IFL59" s="721"/>
      <c r="IFU59" s="721"/>
      <c r="IFV59" s="721"/>
      <c r="IGE59" s="721"/>
      <c r="IGF59" s="721"/>
      <c r="IGO59" s="721"/>
      <c r="IGP59" s="721"/>
      <c r="IGY59" s="721"/>
      <c r="IGZ59" s="721"/>
      <c r="IHI59" s="721"/>
      <c r="IHJ59" s="721"/>
      <c r="IHS59" s="721"/>
      <c r="IHT59" s="721"/>
      <c r="IIC59" s="721"/>
      <c r="IID59" s="721"/>
      <c r="IIM59" s="721"/>
      <c r="IIN59" s="721"/>
      <c r="IIW59" s="721"/>
      <c r="IIX59" s="721"/>
      <c r="IJG59" s="721"/>
      <c r="IJH59" s="721"/>
      <c r="IJQ59" s="721"/>
      <c r="IJR59" s="721"/>
      <c r="IKA59" s="721"/>
      <c r="IKB59" s="721"/>
      <c r="IKK59" s="721"/>
      <c r="IKL59" s="721"/>
      <c r="IKU59" s="721"/>
      <c r="IKV59" s="721"/>
      <c r="ILE59" s="721"/>
      <c r="ILF59" s="721"/>
      <c r="ILO59" s="721"/>
      <c r="ILP59" s="721"/>
      <c r="ILY59" s="721"/>
      <c r="ILZ59" s="721"/>
      <c r="IMI59" s="721"/>
      <c r="IMJ59" s="721"/>
      <c r="IMS59" s="721"/>
      <c r="IMT59" s="721"/>
      <c r="INC59" s="721"/>
      <c r="IND59" s="721"/>
      <c r="INM59" s="721"/>
      <c r="INN59" s="721"/>
      <c r="INW59" s="721"/>
      <c r="INX59" s="721"/>
      <c r="IOG59" s="721"/>
      <c r="IOH59" s="721"/>
      <c r="IOQ59" s="721"/>
      <c r="IOR59" s="721"/>
      <c r="IPA59" s="721"/>
      <c r="IPB59" s="721"/>
      <c r="IPK59" s="721"/>
      <c r="IPL59" s="721"/>
      <c r="IPU59" s="721"/>
      <c r="IPV59" s="721"/>
      <c r="IQE59" s="721"/>
      <c r="IQF59" s="721"/>
      <c r="IQO59" s="721"/>
      <c r="IQP59" s="721"/>
      <c r="IQY59" s="721"/>
      <c r="IQZ59" s="721"/>
      <c r="IRI59" s="721"/>
      <c r="IRJ59" s="721"/>
      <c r="IRS59" s="721"/>
      <c r="IRT59" s="721"/>
      <c r="ISC59" s="721"/>
      <c r="ISD59" s="721"/>
      <c r="ISM59" s="721"/>
      <c r="ISN59" s="721"/>
      <c r="ISW59" s="721"/>
      <c r="ISX59" s="721"/>
      <c r="ITG59" s="721"/>
      <c r="ITH59" s="721"/>
      <c r="ITQ59" s="721"/>
      <c r="ITR59" s="721"/>
      <c r="IUA59" s="721"/>
      <c r="IUB59" s="721"/>
      <c r="IUK59" s="721"/>
      <c r="IUL59" s="721"/>
      <c r="IUU59" s="721"/>
      <c r="IUV59" s="721"/>
      <c r="IVE59" s="721"/>
      <c r="IVF59" s="721"/>
      <c r="IVO59" s="721"/>
      <c r="IVP59" s="721"/>
      <c r="IVY59" s="721"/>
      <c r="IVZ59" s="721"/>
      <c r="IWI59" s="721"/>
      <c r="IWJ59" s="721"/>
      <c r="IWS59" s="721"/>
      <c r="IWT59" s="721"/>
      <c r="IXC59" s="721"/>
      <c r="IXD59" s="721"/>
      <c r="IXM59" s="721"/>
      <c r="IXN59" s="721"/>
      <c r="IXW59" s="721"/>
      <c r="IXX59" s="721"/>
      <c r="IYG59" s="721"/>
      <c r="IYH59" s="721"/>
      <c r="IYQ59" s="721"/>
      <c r="IYR59" s="721"/>
      <c r="IZA59" s="721"/>
      <c r="IZB59" s="721"/>
      <c r="IZK59" s="721"/>
      <c r="IZL59" s="721"/>
      <c r="IZU59" s="721"/>
      <c r="IZV59" s="721"/>
      <c r="JAE59" s="721"/>
      <c r="JAF59" s="721"/>
      <c r="JAO59" s="721"/>
      <c r="JAP59" s="721"/>
      <c r="JAY59" s="721"/>
      <c r="JAZ59" s="721"/>
      <c r="JBI59" s="721"/>
      <c r="JBJ59" s="721"/>
      <c r="JBS59" s="721"/>
      <c r="JBT59" s="721"/>
      <c r="JCC59" s="721"/>
      <c r="JCD59" s="721"/>
      <c r="JCM59" s="721"/>
      <c r="JCN59" s="721"/>
      <c r="JCW59" s="721"/>
      <c r="JCX59" s="721"/>
      <c r="JDG59" s="721"/>
      <c r="JDH59" s="721"/>
      <c r="JDQ59" s="721"/>
      <c r="JDR59" s="721"/>
      <c r="JEA59" s="721"/>
      <c r="JEB59" s="721"/>
      <c r="JEK59" s="721"/>
      <c r="JEL59" s="721"/>
      <c r="JEU59" s="721"/>
      <c r="JEV59" s="721"/>
      <c r="JFE59" s="721"/>
      <c r="JFF59" s="721"/>
      <c r="JFO59" s="721"/>
      <c r="JFP59" s="721"/>
      <c r="JFY59" s="721"/>
      <c r="JFZ59" s="721"/>
      <c r="JGI59" s="721"/>
      <c r="JGJ59" s="721"/>
      <c r="JGS59" s="721"/>
      <c r="JGT59" s="721"/>
      <c r="JHC59" s="721"/>
      <c r="JHD59" s="721"/>
      <c r="JHM59" s="721"/>
      <c r="JHN59" s="721"/>
      <c r="JHW59" s="721"/>
      <c r="JHX59" s="721"/>
      <c r="JIG59" s="721"/>
      <c r="JIH59" s="721"/>
      <c r="JIQ59" s="721"/>
      <c r="JIR59" s="721"/>
      <c r="JJA59" s="721"/>
      <c r="JJB59" s="721"/>
      <c r="JJK59" s="721"/>
      <c r="JJL59" s="721"/>
      <c r="JJU59" s="721"/>
      <c r="JJV59" s="721"/>
      <c r="JKE59" s="721"/>
      <c r="JKF59" s="721"/>
      <c r="JKO59" s="721"/>
      <c r="JKP59" s="721"/>
      <c r="JKY59" s="721"/>
      <c r="JKZ59" s="721"/>
      <c r="JLI59" s="721"/>
      <c r="JLJ59" s="721"/>
      <c r="JLS59" s="721"/>
      <c r="JLT59" s="721"/>
      <c r="JMC59" s="721"/>
      <c r="JMD59" s="721"/>
      <c r="JMM59" s="721"/>
      <c r="JMN59" s="721"/>
      <c r="JMW59" s="721"/>
      <c r="JMX59" s="721"/>
      <c r="JNG59" s="721"/>
      <c r="JNH59" s="721"/>
      <c r="JNQ59" s="721"/>
      <c r="JNR59" s="721"/>
      <c r="JOA59" s="721"/>
      <c r="JOB59" s="721"/>
      <c r="JOK59" s="721"/>
      <c r="JOL59" s="721"/>
      <c r="JOU59" s="721"/>
      <c r="JOV59" s="721"/>
      <c r="JPE59" s="721"/>
      <c r="JPF59" s="721"/>
      <c r="JPO59" s="721"/>
      <c r="JPP59" s="721"/>
      <c r="JPY59" s="721"/>
      <c r="JPZ59" s="721"/>
      <c r="JQI59" s="721"/>
      <c r="JQJ59" s="721"/>
      <c r="JQS59" s="721"/>
      <c r="JQT59" s="721"/>
      <c r="JRC59" s="721"/>
      <c r="JRD59" s="721"/>
      <c r="JRM59" s="721"/>
      <c r="JRN59" s="721"/>
      <c r="JRW59" s="721"/>
      <c r="JRX59" s="721"/>
      <c r="JSG59" s="721"/>
      <c r="JSH59" s="721"/>
      <c r="JSQ59" s="721"/>
      <c r="JSR59" s="721"/>
      <c r="JTA59" s="721"/>
      <c r="JTB59" s="721"/>
      <c r="JTK59" s="721"/>
      <c r="JTL59" s="721"/>
      <c r="JTU59" s="721"/>
      <c r="JTV59" s="721"/>
      <c r="JUE59" s="721"/>
      <c r="JUF59" s="721"/>
      <c r="JUO59" s="721"/>
      <c r="JUP59" s="721"/>
      <c r="JUY59" s="721"/>
      <c r="JUZ59" s="721"/>
      <c r="JVI59" s="721"/>
      <c r="JVJ59" s="721"/>
      <c r="JVS59" s="721"/>
      <c r="JVT59" s="721"/>
      <c r="JWC59" s="721"/>
      <c r="JWD59" s="721"/>
      <c r="JWM59" s="721"/>
      <c r="JWN59" s="721"/>
      <c r="JWW59" s="721"/>
      <c r="JWX59" s="721"/>
      <c r="JXG59" s="721"/>
      <c r="JXH59" s="721"/>
      <c r="JXQ59" s="721"/>
      <c r="JXR59" s="721"/>
      <c r="JYA59" s="721"/>
      <c r="JYB59" s="721"/>
      <c r="JYK59" s="721"/>
      <c r="JYL59" s="721"/>
      <c r="JYU59" s="721"/>
      <c r="JYV59" s="721"/>
      <c r="JZE59" s="721"/>
      <c r="JZF59" s="721"/>
      <c r="JZO59" s="721"/>
      <c r="JZP59" s="721"/>
      <c r="JZY59" s="721"/>
      <c r="JZZ59" s="721"/>
      <c r="KAI59" s="721"/>
      <c r="KAJ59" s="721"/>
      <c r="KAS59" s="721"/>
      <c r="KAT59" s="721"/>
      <c r="KBC59" s="721"/>
      <c r="KBD59" s="721"/>
      <c r="KBM59" s="721"/>
      <c r="KBN59" s="721"/>
      <c r="KBW59" s="721"/>
      <c r="KBX59" s="721"/>
      <c r="KCG59" s="721"/>
      <c r="KCH59" s="721"/>
      <c r="KCQ59" s="721"/>
      <c r="KCR59" s="721"/>
      <c r="KDA59" s="721"/>
      <c r="KDB59" s="721"/>
      <c r="KDK59" s="721"/>
      <c r="KDL59" s="721"/>
      <c r="KDU59" s="721"/>
      <c r="KDV59" s="721"/>
      <c r="KEE59" s="721"/>
      <c r="KEF59" s="721"/>
      <c r="KEO59" s="721"/>
      <c r="KEP59" s="721"/>
      <c r="KEY59" s="721"/>
      <c r="KEZ59" s="721"/>
      <c r="KFI59" s="721"/>
      <c r="KFJ59" s="721"/>
      <c r="KFS59" s="721"/>
      <c r="KFT59" s="721"/>
      <c r="KGC59" s="721"/>
      <c r="KGD59" s="721"/>
      <c r="KGM59" s="721"/>
      <c r="KGN59" s="721"/>
      <c r="KGW59" s="721"/>
      <c r="KGX59" s="721"/>
      <c r="KHG59" s="721"/>
      <c r="KHH59" s="721"/>
      <c r="KHQ59" s="721"/>
      <c r="KHR59" s="721"/>
      <c r="KIA59" s="721"/>
      <c r="KIB59" s="721"/>
      <c r="KIK59" s="721"/>
      <c r="KIL59" s="721"/>
      <c r="KIU59" s="721"/>
      <c r="KIV59" s="721"/>
      <c r="KJE59" s="721"/>
      <c r="KJF59" s="721"/>
      <c r="KJO59" s="721"/>
      <c r="KJP59" s="721"/>
      <c r="KJY59" s="721"/>
      <c r="KJZ59" s="721"/>
      <c r="KKI59" s="721"/>
      <c r="KKJ59" s="721"/>
      <c r="KKS59" s="721"/>
      <c r="KKT59" s="721"/>
      <c r="KLC59" s="721"/>
      <c r="KLD59" s="721"/>
      <c r="KLM59" s="721"/>
      <c r="KLN59" s="721"/>
      <c r="KLW59" s="721"/>
      <c r="KLX59" s="721"/>
      <c r="KMG59" s="721"/>
      <c r="KMH59" s="721"/>
      <c r="KMQ59" s="721"/>
      <c r="KMR59" s="721"/>
      <c r="KNA59" s="721"/>
      <c r="KNB59" s="721"/>
      <c r="KNK59" s="721"/>
      <c r="KNL59" s="721"/>
      <c r="KNU59" s="721"/>
      <c r="KNV59" s="721"/>
      <c r="KOE59" s="721"/>
      <c r="KOF59" s="721"/>
      <c r="KOO59" s="721"/>
      <c r="KOP59" s="721"/>
      <c r="KOY59" s="721"/>
      <c r="KOZ59" s="721"/>
      <c r="KPI59" s="721"/>
      <c r="KPJ59" s="721"/>
      <c r="KPS59" s="721"/>
      <c r="KPT59" s="721"/>
      <c r="KQC59" s="721"/>
      <c r="KQD59" s="721"/>
      <c r="KQM59" s="721"/>
      <c r="KQN59" s="721"/>
      <c r="KQW59" s="721"/>
      <c r="KQX59" s="721"/>
      <c r="KRG59" s="721"/>
      <c r="KRH59" s="721"/>
      <c r="KRQ59" s="721"/>
      <c r="KRR59" s="721"/>
      <c r="KSA59" s="721"/>
      <c r="KSB59" s="721"/>
      <c r="KSK59" s="721"/>
      <c r="KSL59" s="721"/>
      <c r="KSU59" s="721"/>
      <c r="KSV59" s="721"/>
      <c r="KTE59" s="721"/>
      <c r="KTF59" s="721"/>
      <c r="KTO59" s="721"/>
      <c r="KTP59" s="721"/>
      <c r="KTY59" s="721"/>
      <c r="KTZ59" s="721"/>
      <c r="KUI59" s="721"/>
      <c r="KUJ59" s="721"/>
      <c r="KUS59" s="721"/>
      <c r="KUT59" s="721"/>
      <c r="KVC59" s="721"/>
      <c r="KVD59" s="721"/>
      <c r="KVM59" s="721"/>
      <c r="KVN59" s="721"/>
      <c r="KVW59" s="721"/>
      <c r="KVX59" s="721"/>
      <c r="KWG59" s="721"/>
      <c r="KWH59" s="721"/>
      <c r="KWQ59" s="721"/>
      <c r="KWR59" s="721"/>
      <c r="KXA59" s="721"/>
      <c r="KXB59" s="721"/>
      <c r="KXK59" s="721"/>
      <c r="KXL59" s="721"/>
      <c r="KXU59" s="721"/>
      <c r="KXV59" s="721"/>
      <c r="KYE59" s="721"/>
      <c r="KYF59" s="721"/>
      <c r="KYO59" s="721"/>
      <c r="KYP59" s="721"/>
      <c r="KYY59" s="721"/>
      <c r="KYZ59" s="721"/>
      <c r="KZI59" s="721"/>
      <c r="KZJ59" s="721"/>
      <c r="KZS59" s="721"/>
      <c r="KZT59" s="721"/>
      <c r="LAC59" s="721"/>
      <c r="LAD59" s="721"/>
      <c r="LAM59" s="721"/>
      <c r="LAN59" s="721"/>
      <c r="LAW59" s="721"/>
      <c r="LAX59" s="721"/>
      <c r="LBG59" s="721"/>
      <c r="LBH59" s="721"/>
      <c r="LBQ59" s="721"/>
      <c r="LBR59" s="721"/>
      <c r="LCA59" s="721"/>
      <c r="LCB59" s="721"/>
      <c r="LCK59" s="721"/>
      <c r="LCL59" s="721"/>
      <c r="LCU59" s="721"/>
      <c r="LCV59" s="721"/>
      <c r="LDE59" s="721"/>
      <c r="LDF59" s="721"/>
      <c r="LDO59" s="721"/>
      <c r="LDP59" s="721"/>
      <c r="LDY59" s="721"/>
      <c r="LDZ59" s="721"/>
      <c r="LEI59" s="721"/>
      <c r="LEJ59" s="721"/>
      <c r="LES59" s="721"/>
      <c r="LET59" s="721"/>
      <c r="LFC59" s="721"/>
      <c r="LFD59" s="721"/>
      <c r="LFM59" s="721"/>
      <c r="LFN59" s="721"/>
      <c r="LFW59" s="721"/>
      <c r="LFX59" s="721"/>
      <c r="LGG59" s="721"/>
      <c r="LGH59" s="721"/>
      <c r="LGQ59" s="721"/>
      <c r="LGR59" s="721"/>
      <c r="LHA59" s="721"/>
      <c r="LHB59" s="721"/>
      <c r="LHK59" s="721"/>
      <c r="LHL59" s="721"/>
      <c r="LHU59" s="721"/>
      <c r="LHV59" s="721"/>
      <c r="LIE59" s="721"/>
      <c r="LIF59" s="721"/>
      <c r="LIO59" s="721"/>
      <c r="LIP59" s="721"/>
      <c r="LIY59" s="721"/>
      <c r="LIZ59" s="721"/>
      <c r="LJI59" s="721"/>
      <c r="LJJ59" s="721"/>
      <c r="LJS59" s="721"/>
      <c r="LJT59" s="721"/>
      <c r="LKC59" s="721"/>
      <c r="LKD59" s="721"/>
      <c r="LKM59" s="721"/>
      <c r="LKN59" s="721"/>
      <c r="LKW59" s="721"/>
      <c r="LKX59" s="721"/>
      <c r="LLG59" s="721"/>
      <c r="LLH59" s="721"/>
      <c r="LLQ59" s="721"/>
      <c r="LLR59" s="721"/>
      <c r="LMA59" s="721"/>
      <c r="LMB59" s="721"/>
      <c r="LMK59" s="721"/>
      <c r="LML59" s="721"/>
      <c r="LMU59" s="721"/>
      <c r="LMV59" s="721"/>
      <c r="LNE59" s="721"/>
      <c r="LNF59" s="721"/>
      <c r="LNO59" s="721"/>
      <c r="LNP59" s="721"/>
      <c r="LNY59" s="721"/>
      <c r="LNZ59" s="721"/>
      <c r="LOI59" s="721"/>
      <c r="LOJ59" s="721"/>
      <c r="LOS59" s="721"/>
      <c r="LOT59" s="721"/>
      <c r="LPC59" s="721"/>
      <c r="LPD59" s="721"/>
      <c r="LPM59" s="721"/>
      <c r="LPN59" s="721"/>
      <c r="LPW59" s="721"/>
      <c r="LPX59" s="721"/>
      <c r="LQG59" s="721"/>
      <c r="LQH59" s="721"/>
      <c r="LQQ59" s="721"/>
      <c r="LQR59" s="721"/>
      <c r="LRA59" s="721"/>
      <c r="LRB59" s="721"/>
      <c r="LRK59" s="721"/>
      <c r="LRL59" s="721"/>
      <c r="LRU59" s="721"/>
      <c r="LRV59" s="721"/>
      <c r="LSE59" s="721"/>
      <c r="LSF59" s="721"/>
      <c r="LSO59" s="721"/>
      <c r="LSP59" s="721"/>
      <c r="LSY59" s="721"/>
      <c r="LSZ59" s="721"/>
      <c r="LTI59" s="721"/>
      <c r="LTJ59" s="721"/>
      <c r="LTS59" s="721"/>
      <c r="LTT59" s="721"/>
      <c r="LUC59" s="721"/>
      <c r="LUD59" s="721"/>
      <c r="LUM59" s="721"/>
      <c r="LUN59" s="721"/>
      <c r="LUW59" s="721"/>
      <c r="LUX59" s="721"/>
      <c r="LVG59" s="721"/>
      <c r="LVH59" s="721"/>
      <c r="LVQ59" s="721"/>
      <c r="LVR59" s="721"/>
      <c r="LWA59" s="721"/>
      <c r="LWB59" s="721"/>
      <c r="LWK59" s="721"/>
      <c r="LWL59" s="721"/>
      <c r="LWU59" s="721"/>
      <c r="LWV59" s="721"/>
      <c r="LXE59" s="721"/>
      <c r="LXF59" s="721"/>
      <c r="LXO59" s="721"/>
      <c r="LXP59" s="721"/>
      <c r="LXY59" s="721"/>
      <c r="LXZ59" s="721"/>
      <c r="LYI59" s="721"/>
      <c r="LYJ59" s="721"/>
      <c r="LYS59" s="721"/>
      <c r="LYT59" s="721"/>
      <c r="LZC59" s="721"/>
      <c r="LZD59" s="721"/>
      <c r="LZM59" s="721"/>
      <c r="LZN59" s="721"/>
      <c r="LZW59" s="721"/>
      <c r="LZX59" s="721"/>
      <c r="MAG59" s="721"/>
      <c r="MAH59" s="721"/>
      <c r="MAQ59" s="721"/>
      <c r="MAR59" s="721"/>
      <c r="MBA59" s="721"/>
      <c r="MBB59" s="721"/>
      <c r="MBK59" s="721"/>
      <c r="MBL59" s="721"/>
      <c r="MBU59" s="721"/>
      <c r="MBV59" s="721"/>
      <c r="MCE59" s="721"/>
      <c r="MCF59" s="721"/>
      <c r="MCO59" s="721"/>
      <c r="MCP59" s="721"/>
      <c r="MCY59" s="721"/>
      <c r="MCZ59" s="721"/>
      <c r="MDI59" s="721"/>
      <c r="MDJ59" s="721"/>
      <c r="MDS59" s="721"/>
      <c r="MDT59" s="721"/>
      <c r="MEC59" s="721"/>
      <c r="MED59" s="721"/>
      <c r="MEM59" s="721"/>
      <c r="MEN59" s="721"/>
      <c r="MEW59" s="721"/>
      <c r="MEX59" s="721"/>
      <c r="MFG59" s="721"/>
      <c r="MFH59" s="721"/>
      <c r="MFQ59" s="721"/>
      <c r="MFR59" s="721"/>
      <c r="MGA59" s="721"/>
      <c r="MGB59" s="721"/>
      <c r="MGK59" s="721"/>
      <c r="MGL59" s="721"/>
      <c r="MGU59" s="721"/>
      <c r="MGV59" s="721"/>
      <c r="MHE59" s="721"/>
      <c r="MHF59" s="721"/>
      <c r="MHO59" s="721"/>
      <c r="MHP59" s="721"/>
      <c r="MHY59" s="721"/>
      <c r="MHZ59" s="721"/>
      <c r="MII59" s="721"/>
      <c r="MIJ59" s="721"/>
      <c r="MIS59" s="721"/>
      <c r="MIT59" s="721"/>
      <c r="MJC59" s="721"/>
      <c r="MJD59" s="721"/>
      <c r="MJM59" s="721"/>
      <c r="MJN59" s="721"/>
      <c r="MJW59" s="721"/>
      <c r="MJX59" s="721"/>
      <c r="MKG59" s="721"/>
      <c r="MKH59" s="721"/>
      <c r="MKQ59" s="721"/>
      <c r="MKR59" s="721"/>
      <c r="MLA59" s="721"/>
      <c r="MLB59" s="721"/>
      <c r="MLK59" s="721"/>
      <c r="MLL59" s="721"/>
      <c r="MLU59" s="721"/>
      <c r="MLV59" s="721"/>
      <c r="MME59" s="721"/>
      <c r="MMF59" s="721"/>
      <c r="MMO59" s="721"/>
      <c r="MMP59" s="721"/>
      <c r="MMY59" s="721"/>
      <c r="MMZ59" s="721"/>
      <c r="MNI59" s="721"/>
      <c r="MNJ59" s="721"/>
      <c r="MNS59" s="721"/>
      <c r="MNT59" s="721"/>
      <c r="MOC59" s="721"/>
      <c r="MOD59" s="721"/>
      <c r="MOM59" s="721"/>
      <c r="MON59" s="721"/>
      <c r="MOW59" s="721"/>
      <c r="MOX59" s="721"/>
      <c r="MPG59" s="721"/>
      <c r="MPH59" s="721"/>
      <c r="MPQ59" s="721"/>
      <c r="MPR59" s="721"/>
      <c r="MQA59" s="721"/>
      <c r="MQB59" s="721"/>
      <c r="MQK59" s="721"/>
      <c r="MQL59" s="721"/>
      <c r="MQU59" s="721"/>
      <c r="MQV59" s="721"/>
      <c r="MRE59" s="721"/>
      <c r="MRF59" s="721"/>
      <c r="MRO59" s="721"/>
      <c r="MRP59" s="721"/>
      <c r="MRY59" s="721"/>
      <c r="MRZ59" s="721"/>
      <c r="MSI59" s="721"/>
      <c r="MSJ59" s="721"/>
      <c r="MSS59" s="721"/>
      <c r="MST59" s="721"/>
      <c r="MTC59" s="721"/>
      <c r="MTD59" s="721"/>
      <c r="MTM59" s="721"/>
      <c r="MTN59" s="721"/>
      <c r="MTW59" s="721"/>
      <c r="MTX59" s="721"/>
      <c r="MUG59" s="721"/>
      <c r="MUH59" s="721"/>
      <c r="MUQ59" s="721"/>
      <c r="MUR59" s="721"/>
      <c r="MVA59" s="721"/>
      <c r="MVB59" s="721"/>
      <c r="MVK59" s="721"/>
      <c r="MVL59" s="721"/>
      <c r="MVU59" s="721"/>
      <c r="MVV59" s="721"/>
      <c r="MWE59" s="721"/>
      <c r="MWF59" s="721"/>
      <c r="MWO59" s="721"/>
      <c r="MWP59" s="721"/>
      <c r="MWY59" s="721"/>
      <c r="MWZ59" s="721"/>
      <c r="MXI59" s="721"/>
      <c r="MXJ59" s="721"/>
      <c r="MXS59" s="721"/>
      <c r="MXT59" s="721"/>
      <c r="MYC59" s="721"/>
      <c r="MYD59" s="721"/>
      <c r="MYM59" s="721"/>
      <c r="MYN59" s="721"/>
      <c r="MYW59" s="721"/>
      <c r="MYX59" s="721"/>
      <c r="MZG59" s="721"/>
      <c r="MZH59" s="721"/>
      <c r="MZQ59" s="721"/>
      <c r="MZR59" s="721"/>
      <c r="NAA59" s="721"/>
      <c r="NAB59" s="721"/>
      <c r="NAK59" s="721"/>
      <c r="NAL59" s="721"/>
      <c r="NAU59" s="721"/>
      <c r="NAV59" s="721"/>
      <c r="NBE59" s="721"/>
      <c r="NBF59" s="721"/>
      <c r="NBO59" s="721"/>
      <c r="NBP59" s="721"/>
      <c r="NBY59" s="721"/>
      <c r="NBZ59" s="721"/>
      <c r="NCI59" s="721"/>
      <c r="NCJ59" s="721"/>
      <c r="NCS59" s="721"/>
      <c r="NCT59" s="721"/>
      <c r="NDC59" s="721"/>
      <c r="NDD59" s="721"/>
      <c r="NDM59" s="721"/>
      <c r="NDN59" s="721"/>
      <c r="NDW59" s="721"/>
      <c r="NDX59" s="721"/>
      <c r="NEG59" s="721"/>
      <c r="NEH59" s="721"/>
      <c r="NEQ59" s="721"/>
      <c r="NER59" s="721"/>
      <c r="NFA59" s="721"/>
      <c r="NFB59" s="721"/>
      <c r="NFK59" s="721"/>
      <c r="NFL59" s="721"/>
      <c r="NFU59" s="721"/>
      <c r="NFV59" s="721"/>
      <c r="NGE59" s="721"/>
      <c r="NGF59" s="721"/>
      <c r="NGO59" s="721"/>
      <c r="NGP59" s="721"/>
      <c r="NGY59" s="721"/>
      <c r="NGZ59" s="721"/>
      <c r="NHI59" s="721"/>
      <c r="NHJ59" s="721"/>
      <c r="NHS59" s="721"/>
      <c r="NHT59" s="721"/>
      <c r="NIC59" s="721"/>
      <c r="NID59" s="721"/>
      <c r="NIM59" s="721"/>
      <c r="NIN59" s="721"/>
      <c r="NIW59" s="721"/>
      <c r="NIX59" s="721"/>
      <c r="NJG59" s="721"/>
      <c r="NJH59" s="721"/>
      <c r="NJQ59" s="721"/>
      <c r="NJR59" s="721"/>
      <c r="NKA59" s="721"/>
      <c r="NKB59" s="721"/>
      <c r="NKK59" s="721"/>
      <c r="NKL59" s="721"/>
      <c r="NKU59" s="721"/>
      <c r="NKV59" s="721"/>
      <c r="NLE59" s="721"/>
      <c r="NLF59" s="721"/>
      <c r="NLO59" s="721"/>
      <c r="NLP59" s="721"/>
      <c r="NLY59" s="721"/>
      <c r="NLZ59" s="721"/>
      <c r="NMI59" s="721"/>
      <c r="NMJ59" s="721"/>
      <c r="NMS59" s="721"/>
      <c r="NMT59" s="721"/>
      <c r="NNC59" s="721"/>
      <c r="NND59" s="721"/>
      <c r="NNM59" s="721"/>
      <c r="NNN59" s="721"/>
      <c r="NNW59" s="721"/>
      <c r="NNX59" s="721"/>
      <c r="NOG59" s="721"/>
      <c r="NOH59" s="721"/>
      <c r="NOQ59" s="721"/>
      <c r="NOR59" s="721"/>
      <c r="NPA59" s="721"/>
      <c r="NPB59" s="721"/>
      <c r="NPK59" s="721"/>
      <c r="NPL59" s="721"/>
      <c r="NPU59" s="721"/>
      <c r="NPV59" s="721"/>
      <c r="NQE59" s="721"/>
      <c r="NQF59" s="721"/>
      <c r="NQO59" s="721"/>
      <c r="NQP59" s="721"/>
      <c r="NQY59" s="721"/>
      <c r="NQZ59" s="721"/>
      <c r="NRI59" s="721"/>
      <c r="NRJ59" s="721"/>
      <c r="NRS59" s="721"/>
      <c r="NRT59" s="721"/>
      <c r="NSC59" s="721"/>
      <c r="NSD59" s="721"/>
      <c r="NSM59" s="721"/>
      <c r="NSN59" s="721"/>
      <c r="NSW59" s="721"/>
      <c r="NSX59" s="721"/>
      <c r="NTG59" s="721"/>
      <c r="NTH59" s="721"/>
      <c r="NTQ59" s="721"/>
      <c r="NTR59" s="721"/>
      <c r="NUA59" s="721"/>
      <c r="NUB59" s="721"/>
      <c r="NUK59" s="721"/>
      <c r="NUL59" s="721"/>
      <c r="NUU59" s="721"/>
      <c r="NUV59" s="721"/>
      <c r="NVE59" s="721"/>
      <c r="NVF59" s="721"/>
      <c r="NVO59" s="721"/>
      <c r="NVP59" s="721"/>
      <c r="NVY59" s="721"/>
      <c r="NVZ59" s="721"/>
      <c r="NWI59" s="721"/>
      <c r="NWJ59" s="721"/>
      <c r="NWS59" s="721"/>
      <c r="NWT59" s="721"/>
      <c r="NXC59" s="721"/>
      <c r="NXD59" s="721"/>
      <c r="NXM59" s="721"/>
      <c r="NXN59" s="721"/>
      <c r="NXW59" s="721"/>
      <c r="NXX59" s="721"/>
      <c r="NYG59" s="721"/>
      <c r="NYH59" s="721"/>
      <c r="NYQ59" s="721"/>
      <c r="NYR59" s="721"/>
      <c r="NZA59" s="721"/>
      <c r="NZB59" s="721"/>
      <c r="NZK59" s="721"/>
      <c r="NZL59" s="721"/>
      <c r="NZU59" s="721"/>
      <c r="NZV59" s="721"/>
      <c r="OAE59" s="721"/>
      <c r="OAF59" s="721"/>
      <c r="OAO59" s="721"/>
      <c r="OAP59" s="721"/>
      <c r="OAY59" s="721"/>
      <c r="OAZ59" s="721"/>
      <c r="OBI59" s="721"/>
      <c r="OBJ59" s="721"/>
      <c r="OBS59" s="721"/>
      <c r="OBT59" s="721"/>
      <c r="OCC59" s="721"/>
      <c r="OCD59" s="721"/>
      <c r="OCM59" s="721"/>
      <c r="OCN59" s="721"/>
      <c r="OCW59" s="721"/>
      <c r="OCX59" s="721"/>
      <c r="ODG59" s="721"/>
      <c r="ODH59" s="721"/>
      <c r="ODQ59" s="721"/>
      <c r="ODR59" s="721"/>
      <c r="OEA59" s="721"/>
      <c r="OEB59" s="721"/>
      <c r="OEK59" s="721"/>
      <c r="OEL59" s="721"/>
      <c r="OEU59" s="721"/>
      <c r="OEV59" s="721"/>
      <c r="OFE59" s="721"/>
      <c r="OFF59" s="721"/>
      <c r="OFO59" s="721"/>
      <c r="OFP59" s="721"/>
      <c r="OFY59" s="721"/>
      <c r="OFZ59" s="721"/>
      <c r="OGI59" s="721"/>
      <c r="OGJ59" s="721"/>
      <c r="OGS59" s="721"/>
      <c r="OGT59" s="721"/>
      <c r="OHC59" s="721"/>
      <c r="OHD59" s="721"/>
      <c r="OHM59" s="721"/>
      <c r="OHN59" s="721"/>
      <c r="OHW59" s="721"/>
      <c r="OHX59" s="721"/>
      <c r="OIG59" s="721"/>
      <c r="OIH59" s="721"/>
      <c r="OIQ59" s="721"/>
      <c r="OIR59" s="721"/>
      <c r="OJA59" s="721"/>
      <c r="OJB59" s="721"/>
      <c r="OJK59" s="721"/>
      <c r="OJL59" s="721"/>
      <c r="OJU59" s="721"/>
      <c r="OJV59" s="721"/>
      <c r="OKE59" s="721"/>
      <c r="OKF59" s="721"/>
      <c r="OKO59" s="721"/>
      <c r="OKP59" s="721"/>
      <c r="OKY59" s="721"/>
      <c r="OKZ59" s="721"/>
      <c r="OLI59" s="721"/>
      <c r="OLJ59" s="721"/>
      <c r="OLS59" s="721"/>
      <c r="OLT59" s="721"/>
      <c r="OMC59" s="721"/>
      <c r="OMD59" s="721"/>
      <c r="OMM59" s="721"/>
      <c r="OMN59" s="721"/>
      <c r="OMW59" s="721"/>
      <c r="OMX59" s="721"/>
      <c r="ONG59" s="721"/>
      <c r="ONH59" s="721"/>
      <c r="ONQ59" s="721"/>
      <c r="ONR59" s="721"/>
      <c r="OOA59" s="721"/>
      <c r="OOB59" s="721"/>
      <c r="OOK59" s="721"/>
      <c r="OOL59" s="721"/>
      <c r="OOU59" s="721"/>
      <c r="OOV59" s="721"/>
      <c r="OPE59" s="721"/>
      <c r="OPF59" s="721"/>
      <c r="OPO59" s="721"/>
      <c r="OPP59" s="721"/>
      <c r="OPY59" s="721"/>
      <c r="OPZ59" s="721"/>
      <c r="OQI59" s="721"/>
      <c r="OQJ59" s="721"/>
      <c r="OQS59" s="721"/>
      <c r="OQT59" s="721"/>
      <c r="ORC59" s="721"/>
      <c r="ORD59" s="721"/>
      <c r="ORM59" s="721"/>
      <c r="ORN59" s="721"/>
      <c r="ORW59" s="721"/>
      <c r="ORX59" s="721"/>
      <c r="OSG59" s="721"/>
      <c r="OSH59" s="721"/>
      <c r="OSQ59" s="721"/>
      <c r="OSR59" s="721"/>
      <c r="OTA59" s="721"/>
      <c r="OTB59" s="721"/>
      <c r="OTK59" s="721"/>
      <c r="OTL59" s="721"/>
      <c r="OTU59" s="721"/>
      <c r="OTV59" s="721"/>
      <c r="OUE59" s="721"/>
      <c r="OUF59" s="721"/>
      <c r="OUO59" s="721"/>
      <c r="OUP59" s="721"/>
      <c r="OUY59" s="721"/>
      <c r="OUZ59" s="721"/>
      <c r="OVI59" s="721"/>
      <c r="OVJ59" s="721"/>
      <c r="OVS59" s="721"/>
      <c r="OVT59" s="721"/>
      <c r="OWC59" s="721"/>
      <c r="OWD59" s="721"/>
      <c r="OWM59" s="721"/>
      <c r="OWN59" s="721"/>
      <c r="OWW59" s="721"/>
      <c r="OWX59" s="721"/>
      <c r="OXG59" s="721"/>
      <c r="OXH59" s="721"/>
      <c r="OXQ59" s="721"/>
      <c r="OXR59" s="721"/>
      <c r="OYA59" s="721"/>
      <c r="OYB59" s="721"/>
      <c r="OYK59" s="721"/>
      <c r="OYL59" s="721"/>
      <c r="OYU59" s="721"/>
      <c r="OYV59" s="721"/>
      <c r="OZE59" s="721"/>
      <c r="OZF59" s="721"/>
      <c r="OZO59" s="721"/>
      <c r="OZP59" s="721"/>
      <c r="OZY59" s="721"/>
      <c r="OZZ59" s="721"/>
      <c r="PAI59" s="721"/>
      <c r="PAJ59" s="721"/>
      <c r="PAS59" s="721"/>
      <c r="PAT59" s="721"/>
      <c r="PBC59" s="721"/>
      <c r="PBD59" s="721"/>
      <c r="PBM59" s="721"/>
      <c r="PBN59" s="721"/>
      <c r="PBW59" s="721"/>
      <c r="PBX59" s="721"/>
      <c r="PCG59" s="721"/>
      <c r="PCH59" s="721"/>
      <c r="PCQ59" s="721"/>
      <c r="PCR59" s="721"/>
      <c r="PDA59" s="721"/>
      <c r="PDB59" s="721"/>
      <c r="PDK59" s="721"/>
      <c r="PDL59" s="721"/>
      <c r="PDU59" s="721"/>
      <c r="PDV59" s="721"/>
      <c r="PEE59" s="721"/>
      <c r="PEF59" s="721"/>
      <c r="PEO59" s="721"/>
      <c r="PEP59" s="721"/>
      <c r="PEY59" s="721"/>
      <c r="PEZ59" s="721"/>
      <c r="PFI59" s="721"/>
      <c r="PFJ59" s="721"/>
      <c r="PFS59" s="721"/>
      <c r="PFT59" s="721"/>
      <c r="PGC59" s="721"/>
      <c r="PGD59" s="721"/>
      <c r="PGM59" s="721"/>
      <c r="PGN59" s="721"/>
      <c r="PGW59" s="721"/>
      <c r="PGX59" s="721"/>
      <c r="PHG59" s="721"/>
      <c r="PHH59" s="721"/>
      <c r="PHQ59" s="721"/>
      <c r="PHR59" s="721"/>
      <c r="PIA59" s="721"/>
      <c r="PIB59" s="721"/>
      <c r="PIK59" s="721"/>
      <c r="PIL59" s="721"/>
      <c r="PIU59" s="721"/>
      <c r="PIV59" s="721"/>
      <c r="PJE59" s="721"/>
      <c r="PJF59" s="721"/>
      <c r="PJO59" s="721"/>
      <c r="PJP59" s="721"/>
      <c r="PJY59" s="721"/>
      <c r="PJZ59" s="721"/>
      <c r="PKI59" s="721"/>
      <c r="PKJ59" s="721"/>
      <c r="PKS59" s="721"/>
      <c r="PKT59" s="721"/>
      <c r="PLC59" s="721"/>
      <c r="PLD59" s="721"/>
      <c r="PLM59" s="721"/>
      <c r="PLN59" s="721"/>
      <c r="PLW59" s="721"/>
      <c r="PLX59" s="721"/>
      <c r="PMG59" s="721"/>
      <c r="PMH59" s="721"/>
      <c r="PMQ59" s="721"/>
      <c r="PMR59" s="721"/>
      <c r="PNA59" s="721"/>
      <c r="PNB59" s="721"/>
      <c r="PNK59" s="721"/>
      <c r="PNL59" s="721"/>
      <c r="PNU59" s="721"/>
      <c r="PNV59" s="721"/>
      <c r="POE59" s="721"/>
      <c r="POF59" s="721"/>
      <c r="POO59" s="721"/>
      <c r="POP59" s="721"/>
      <c r="POY59" s="721"/>
      <c r="POZ59" s="721"/>
      <c r="PPI59" s="721"/>
      <c r="PPJ59" s="721"/>
      <c r="PPS59" s="721"/>
      <c r="PPT59" s="721"/>
      <c r="PQC59" s="721"/>
      <c r="PQD59" s="721"/>
      <c r="PQM59" s="721"/>
      <c r="PQN59" s="721"/>
      <c r="PQW59" s="721"/>
      <c r="PQX59" s="721"/>
      <c r="PRG59" s="721"/>
      <c r="PRH59" s="721"/>
      <c r="PRQ59" s="721"/>
      <c r="PRR59" s="721"/>
      <c r="PSA59" s="721"/>
      <c r="PSB59" s="721"/>
      <c r="PSK59" s="721"/>
      <c r="PSL59" s="721"/>
      <c r="PSU59" s="721"/>
      <c r="PSV59" s="721"/>
      <c r="PTE59" s="721"/>
      <c r="PTF59" s="721"/>
      <c r="PTO59" s="721"/>
      <c r="PTP59" s="721"/>
      <c r="PTY59" s="721"/>
      <c r="PTZ59" s="721"/>
      <c r="PUI59" s="721"/>
      <c r="PUJ59" s="721"/>
      <c r="PUS59" s="721"/>
      <c r="PUT59" s="721"/>
      <c r="PVC59" s="721"/>
      <c r="PVD59" s="721"/>
      <c r="PVM59" s="721"/>
      <c r="PVN59" s="721"/>
      <c r="PVW59" s="721"/>
      <c r="PVX59" s="721"/>
      <c r="PWG59" s="721"/>
      <c r="PWH59" s="721"/>
      <c r="PWQ59" s="721"/>
      <c r="PWR59" s="721"/>
      <c r="PXA59" s="721"/>
      <c r="PXB59" s="721"/>
      <c r="PXK59" s="721"/>
      <c r="PXL59" s="721"/>
      <c r="PXU59" s="721"/>
      <c r="PXV59" s="721"/>
      <c r="PYE59" s="721"/>
      <c r="PYF59" s="721"/>
      <c r="PYO59" s="721"/>
      <c r="PYP59" s="721"/>
      <c r="PYY59" s="721"/>
      <c r="PYZ59" s="721"/>
      <c r="PZI59" s="721"/>
      <c r="PZJ59" s="721"/>
      <c r="PZS59" s="721"/>
      <c r="PZT59" s="721"/>
      <c r="QAC59" s="721"/>
      <c r="QAD59" s="721"/>
      <c r="QAM59" s="721"/>
      <c r="QAN59" s="721"/>
      <c r="QAW59" s="721"/>
      <c r="QAX59" s="721"/>
      <c r="QBG59" s="721"/>
      <c r="QBH59" s="721"/>
      <c r="QBQ59" s="721"/>
      <c r="QBR59" s="721"/>
      <c r="QCA59" s="721"/>
      <c r="QCB59" s="721"/>
      <c r="QCK59" s="721"/>
      <c r="QCL59" s="721"/>
      <c r="QCU59" s="721"/>
      <c r="QCV59" s="721"/>
      <c r="QDE59" s="721"/>
      <c r="QDF59" s="721"/>
      <c r="QDO59" s="721"/>
      <c r="QDP59" s="721"/>
      <c r="QDY59" s="721"/>
      <c r="QDZ59" s="721"/>
      <c r="QEI59" s="721"/>
      <c r="QEJ59" s="721"/>
      <c r="QES59" s="721"/>
      <c r="QET59" s="721"/>
      <c r="QFC59" s="721"/>
      <c r="QFD59" s="721"/>
      <c r="QFM59" s="721"/>
      <c r="QFN59" s="721"/>
      <c r="QFW59" s="721"/>
      <c r="QFX59" s="721"/>
      <c r="QGG59" s="721"/>
      <c r="QGH59" s="721"/>
      <c r="QGQ59" s="721"/>
      <c r="QGR59" s="721"/>
      <c r="QHA59" s="721"/>
      <c r="QHB59" s="721"/>
      <c r="QHK59" s="721"/>
      <c r="QHL59" s="721"/>
      <c r="QHU59" s="721"/>
      <c r="QHV59" s="721"/>
      <c r="QIE59" s="721"/>
      <c r="QIF59" s="721"/>
      <c r="QIO59" s="721"/>
      <c r="QIP59" s="721"/>
      <c r="QIY59" s="721"/>
      <c r="QIZ59" s="721"/>
      <c r="QJI59" s="721"/>
      <c r="QJJ59" s="721"/>
      <c r="QJS59" s="721"/>
      <c r="QJT59" s="721"/>
      <c r="QKC59" s="721"/>
      <c r="QKD59" s="721"/>
      <c r="QKM59" s="721"/>
      <c r="QKN59" s="721"/>
      <c r="QKW59" s="721"/>
      <c r="QKX59" s="721"/>
      <c r="QLG59" s="721"/>
      <c r="QLH59" s="721"/>
      <c r="QLQ59" s="721"/>
      <c r="QLR59" s="721"/>
      <c r="QMA59" s="721"/>
      <c r="QMB59" s="721"/>
      <c r="QMK59" s="721"/>
      <c r="QML59" s="721"/>
      <c r="QMU59" s="721"/>
      <c r="QMV59" s="721"/>
      <c r="QNE59" s="721"/>
      <c r="QNF59" s="721"/>
      <c r="QNO59" s="721"/>
      <c r="QNP59" s="721"/>
      <c r="QNY59" s="721"/>
      <c r="QNZ59" s="721"/>
      <c r="QOI59" s="721"/>
      <c r="QOJ59" s="721"/>
      <c r="QOS59" s="721"/>
      <c r="QOT59" s="721"/>
      <c r="QPC59" s="721"/>
      <c r="QPD59" s="721"/>
      <c r="QPM59" s="721"/>
      <c r="QPN59" s="721"/>
      <c r="QPW59" s="721"/>
      <c r="QPX59" s="721"/>
      <c r="QQG59" s="721"/>
      <c r="QQH59" s="721"/>
      <c r="QQQ59" s="721"/>
      <c r="QQR59" s="721"/>
      <c r="QRA59" s="721"/>
      <c r="QRB59" s="721"/>
      <c r="QRK59" s="721"/>
      <c r="QRL59" s="721"/>
      <c r="QRU59" s="721"/>
      <c r="QRV59" s="721"/>
      <c r="QSE59" s="721"/>
      <c r="QSF59" s="721"/>
      <c r="QSO59" s="721"/>
      <c r="QSP59" s="721"/>
      <c r="QSY59" s="721"/>
      <c r="QSZ59" s="721"/>
      <c r="QTI59" s="721"/>
      <c r="QTJ59" s="721"/>
      <c r="QTS59" s="721"/>
      <c r="QTT59" s="721"/>
      <c r="QUC59" s="721"/>
      <c r="QUD59" s="721"/>
      <c r="QUM59" s="721"/>
      <c r="QUN59" s="721"/>
      <c r="QUW59" s="721"/>
      <c r="QUX59" s="721"/>
      <c r="QVG59" s="721"/>
      <c r="QVH59" s="721"/>
      <c r="QVQ59" s="721"/>
      <c r="QVR59" s="721"/>
      <c r="QWA59" s="721"/>
      <c r="QWB59" s="721"/>
      <c r="QWK59" s="721"/>
      <c r="QWL59" s="721"/>
      <c r="QWU59" s="721"/>
      <c r="QWV59" s="721"/>
      <c r="QXE59" s="721"/>
      <c r="QXF59" s="721"/>
      <c r="QXO59" s="721"/>
      <c r="QXP59" s="721"/>
      <c r="QXY59" s="721"/>
      <c r="QXZ59" s="721"/>
      <c r="QYI59" s="721"/>
      <c r="QYJ59" s="721"/>
      <c r="QYS59" s="721"/>
      <c r="QYT59" s="721"/>
      <c r="QZC59" s="721"/>
      <c r="QZD59" s="721"/>
      <c r="QZM59" s="721"/>
      <c r="QZN59" s="721"/>
      <c r="QZW59" s="721"/>
      <c r="QZX59" s="721"/>
      <c r="RAG59" s="721"/>
      <c r="RAH59" s="721"/>
      <c r="RAQ59" s="721"/>
      <c r="RAR59" s="721"/>
      <c r="RBA59" s="721"/>
      <c r="RBB59" s="721"/>
      <c r="RBK59" s="721"/>
      <c r="RBL59" s="721"/>
      <c r="RBU59" s="721"/>
      <c r="RBV59" s="721"/>
      <c r="RCE59" s="721"/>
      <c r="RCF59" s="721"/>
      <c r="RCO59" s="721"/>
      <c r="RCP59" s="721"/>
      <c r="RCY59" s="721"/>
      <c r="RCZ59" s="721"/>
      <c r="RDI59" s="721"/>
      <c r="RDJ59" s="721"/>
      <c r="RDS59" s="721"/>
      <c r="RDT59" s="721"/>
      <c r="REC59" s="721"/>
      <c r="RED59" s="721"/>
      <c r="REM59" s="721"/>
      <c r="REN59" s="721"/>
      <c r="REW59" s="721"/>
      <c r="REX59" s="721"/>
      <c r="RFG59" s="721"/>
      <c r="RFH59" s="721"/>
      <c r="RFQ59" s="721"/>
      <c r="RFR59" s="721"/>
      <c r="RGA59" s="721"/>
      <c r="RGB59" s="721"/>
      <c r="RGK59" s="721"/>
      <c r="RGL59" s="721"/>
      <c r="RGU59" s="721"/>
      <c r="RGV59" s="721"/>
      <c r="RHE59" s="721"/>
      <c r="RHF59" s="721"/>
      <c r="RHO59" s="721"/>
      <c r="RHP59" s="721"/>
      <c r="RHY59" s="721"/>
      <c r="RHZ59" s="721"/>
      <c r="RII59" s="721"/>
      <c r="RIJ59" s="721"/>
      <c r="RIS59" s="721"/>
      <c r="RIT59" s="721"/>
      <c r="RJC59" s="721"/>
      <c r="RJD59" s="721"/>
      <c r="RJM59" s="721"/>
      <c r="RJN59" s="721"/>
      <c r="RJW59" s="721"/>
      <c r="RJX59" s="721"/>
      <c r="RKG59" s="721"/>
      <c r="RKH59" s="721"/>
      <c r="RKQ59" s="721"/>
      <c r="RKR59" s="721"/>
      <c r="RLA59" s="721"/>
      <c r="RLB59" s="721"/>
      <c r="RLK59" s="721"/>
      <c r="RLL59" s="721"/>
      <c r="RLU59" s="721"/>
      <c r="RLV59" s="721"/>
      <c r="RME59" s="721"/>
      <c r="RMF59" s="721"/>
      <c r="RMO59" s="721"/>
      <c r="RMP59" s="721"/>
      <c r="RMY59" s="721"/>
      <c r="RMZ59" s="721"/>
      <c r="RNI59" s="721"/>
      <c r="RNJ59" s="721"/>
      <c r="RNS59" s="721"/>
      <c r="RNT59" s="721"/>
      <c r="ROC59" s="721"/>
      <c r="ROD59" s="721"/>
      <c r="ROM59" s="721"/>
      <c r="RON59" s="721"/>
      <c r="ROW59" s="721"/>
      <c r="ROX59" s="721"/>
      <c r="RPG59" s="721"/>
      <c r="RPH59" s="721"/>
      <c r="RPQ59" s="721"/>
      <c r="RPR59" s="721"/>
      <c r="RQA59" s="721"/>
      <c r="RQB59" s="721"/>
      <c r="RQK59" s="721"/>
      <c r="RQL59" s="721"/>
      <c r="RQU59" s="721"/>
      <c r="RQV59" s="721"/>
      <c r="RRE59" s="721"/>
      <c r="RRF59" s="721"/>
      <c r="RRO59" s="721"/>
      <c r="RRP59" s="721"/>
      <c r="RRY59" s="721"/>
      <c r="RRZ59" s="721"/>
      <c r="RSI59" s="721"/>
      <c r="RSJ59" s="721"/>
      <c r="RSS59" s="721"/>
      <c r="RST59" s="721"/>
      <c r="RTC59" s="721"/>
      <c r="RTD59" s="721"/>
      <c r="RTM59" s="721"/>
      <c r="RTN59" s="721"/>
      <c r="RTW59" s="721"/>
      <c r="RTX59" s="721"/>
      <c r="RUG59" s="721"/>
      <c r="RUH59" s="721"/>
      <c r="RUQ59" s="721"/>
      <c r="RUR59" s="721"/>
      <c r="RVA59" s="721"/>
      <c r="RVB59" s="721"/>
      <c r="RVK59" s="721"/>
      <c r="RVL59" s="721"/>
      <c r="RVU59" s="721"/>
      <c r="RVV59" s="721"/>
      <c r="RWE59" s="721"/>
      <c r="RWF59" s="721"/>
      <c r="RWO59" s="721"/>
      <c r="RWP59" s="721"/>
      <c r="RWY59" s="721"/>
      <c r="RWZ59" s="721"/>
      <c r="RXI59" s="721"/>
      <c r="RXJ59" s="721"/>
      <c r="RXS59" s="721"/>
      <c r="RXT59" s="721"/>
      <c r="RYC59" s="721"/>
      <c r="RYD59" s="721"/>
      <c r="RYM59" s="721"/>
      <c r="RYN59" s="721"/>
      <c r="RYW59" s="721"/>
      <c r="RYX59" s="721"/>
      <c r="RZG59" s="721"/>
      <c r="RZH59" s="721"/>
      <c r="RZQ59" s="721"/>
      <c r="RZR59" s="721"/>
      <c r="SAA59" s="721"/>
      <c r="SAB59" s="721"/>
      <c r="SAK59" s="721"/>
      <c r="SAL59" s="721"/>
      <c r="SAU59" s="721"/>
      <c r="SAV59" s="721"/>
      <c r="SBE59" s="721"/>
      <c r="SBF59" s="721"/>
      <c r="SBO59" s="721"/>
      <c r="SBP59" s="721"/>
      <c r="SBY59" s="721"/>
      <c r="SBZ59" s="721"/>
      <c r="SCI59" s="721"/>
      <c r="SCJ59" s="721"/>
      <c r="SCS59" s="721"/>
      <c r="SCT59" s="721"/>
      <c r="SDC59" s="721"/>
      <c r="SDD59" s="721"/>
      <c r="SDM59" s="721"/>
      <c r="SDN59" s="721"/>
      <c r="SDW59" s="721"/>
      <c r="SDX59" s="721"/>
      <c r="SEG59" s="721"/>
      <c r="SEH59" s="721"/>
      <c r="SEQ59" s="721"/>
      <c r="SER59" s="721"/>
      <c r="SFA59" s="721"/>
      <c r="SFB59" s="721"/>
      <c r="SFK59" s="721"/>
      <c r="SFL59" s="721"/>
      <c r="SFU59" s="721"/>
      <c r="SFV59" s="721"/>
      <c r="SGE59" s="721"/>
      <c r="SGF59" s="721"/>
      <c r="SGO59" s="721"/>
      <c r="SGP59" s="721"/>
      <c r="SGY59" s="721"/>
      <c r="SGZ59" s="721"/>
      <c r="SHI59" s="721"/>
      <c r="SHJ59" s="721"/>
      <c r="SHS59" s="721"/>
      <c r="SHT59" s="721"/>
      <c r="SIC59" s="721"/>
      <c r="SID59" s="721"/>
      <c r="SIM59" s="721"/>
      <c r="SIN59" s="721"/>
      <c r="SIW59" s="721"/>
      <c r="SIX59" s="721"/>
      <c r="SJG59" s="721"/>
      <c r="SJH59" s="721"/>
      <c r="SJQ59" s="721"/>
      <c r="SJR59" s="721"/>
      <c r="SKA59" s="721"/>
      <c r="SKB59" s="721"/>
      <c r="SKK59" s="721"/>
      <c r="SKL59" s="721"/>
      <c r="SKU59" s="721"/>
      <c r="SKV59" s="721"/>
      <c r="SLE59" s="721"/>
      <c r="SLF59" s="721"/>
      <c r="SLO59" s="721"/>
      <c r="SLP59" s="721"/>
      <c r="SLY59" s="721"/>
      <c r="SLZ59" s="721"/>
      <c r="SMI59" s="721"/>
      <c r="SMJ59" s="721"/>
      <c r="SMS59" s="721"/>
      <c r="SMT59" s="721"/>
      <c r="SNC59" s="721"/>
      <c r="SND59" s="721"/>
      <c r="SNM59" s="721"/>
      <c r="SNN59" s="721"/>
      <c r="SNW59" s="721"/>
      <c r="SNX59" s="721"/>
      <c r="SOG59" s="721"/>
      <c r="SOH59" s="721"/>
      <c r="SOQ59" s="721"/>
      <c r="SOR59" s="721"/>
      <c r="SPA59" s="721"/>
      <c r="SPB59" s="721"/>
      <c r="SPK59" s="721"/>
      <c r="SPL59" s="721"/>
      <c r="SPU59" s="721"/>
      <c r="SPV59" s="721"/>
      <c r="SQE59" s="721"/>
      <c r="SQF59" s="721"/>
      <c r="SQO59" s="721"/>
      <c r="SQP59" s="721"/>
      <c r="SQY59" s="721"/>
      <c r="SQZ59" s="721"/>
      <c r="SRI59" s="721"/>
      <c r="SRJ59" s="721"/>
      <c r="SRS59" s="721"/>
      <c r="SRT59" s="721"/>
      <c r="SSC59" s="721"/>
      <c r="SSD59" s="721"/>
      <c r="SSM59" s="721"/>
      <c r="SSN59" s="721"/>
      <c r="SSW59" s="721"/>
      <c r="SSX59" s="721"/>
      <c r="STG59" s="721"/>
      <c r="STH59" s="721"/>
      <c r="STQ59" s="721"/>
      <c r="STR59" s="721"/>
      <c r="SUA59" s="721"/>
      <c r="SUB59" s="721"/>
      <c r="SUK59" s="721"/>
      <c r="SUL59" s="721"/>
      <c r="SUU59" s="721"/>
      <c r="SUV59" s="721"/>
      <c r="SVE59" s="721"/>
      <c r="SVF59" s="721"/>
      <c r="SVO59" s="721"/>
      <c r="SVP59" s="721"/>
      <c r="SVY59" s="721"/>
      <c r="SVZ59" s="721"/>
      <c r="SWI59" s="721"/>
      <c r="SWJ59" s="721"/>
      <c r="SWS59" s="721"/>
      <c r="SWT59" s="721"/>
      <c r="SXC59" s="721"/>
      <c r="SXD59" s="721"/>
      <c r="SXM59" s="721"/>
      <c r="SXN59" s="721"/>
      <c r="SXW59" s="721"/>
      <c r="SXX59" s="721"/>
      <c r="SYG59" s="721"/>
      <c r="SYH59" s="721"/>
      <c r="SYQ59" s="721"/>
      <c r="SYR59" s="721"/>
      <c r="SZA59" s="721"/>
      <c r="SZB59" s="721"/>
      <c r="SZK59" s="721"/>
      <c r="SZL59" s="721"/>
      <c r="SZU59" s="721"/>
      <c r="SZV59" s="721"/>
      <c r="TAE59" s="721"/>
      <c r="TAF59" s="721"/>
      <c r="TAO59" s="721"/>
      <c r="TAP59" s="721"/>
      <c r="TAY59" s="721"/>
      <c r="TAZ59" s="721"/>
      <c r="TBI59" s="721"/>
      <c r="TBJ59" s="721"/>
      <c r="TBS59" s="721"/>
      <c r="TBT59" s="721"/>
      <c r="TCC59" s="721"/>
      <c r="TCD59" s="721"/>
      <c r="TCM59" s="721"/>
      <c r="TCN59" s="721"/>
      <c r="TCW59" s="721"/>
      <c r="TCX59" s="721"/>
      <c r="TDG59" s="721"/>
      <c r="TDH59" s="721"/>
      <c r="TDQ59" s="721"/>
      <c r="TDR59" s="721"/>
      <c r="TEA59" s="721"/>
      <c r="TEB59" s="721"/>
      <c r="TEK59" s="721"/>
      <c r="TEL59" s="721"/>
      <c r="TEU59" s="721"/>
      <c r="TEV59" s="721"/>
      <c r="TFE59" s="721"/>
      <c r="TFF59" s="721"/>
      <c r="TFO59" s="721"/>
      <c r="TFP59" s="721"/>
      <c r="TFY59" s="721"/>
      <c r="TFZ59" s="721"/>
      <c r="TGI59" s="721"/>
      <c r="TGJ59" s="721"/>
      <c r="TGS59" s="721"/>
      <c r="TGT59" s="721"/>
      <c r="THC59" s="721"/>
      <c r="THD59" s="721"/>
      <c r="THM59" s="721"/>
      <c r="THN59" s="721"/>
      <c r="THW59" s="721"/>
      <c r="THX59" s="721"/>
      <c r="TIG59" s="721"/>
      <c r="TIH59" s="721"/>
      <c r="TIQ59" s="721"/>
      <c r="TIR59" s="721"/>
      <c r="TJA59" s="721"/>
      <c r="TJB59" s="721"/>
      <c r="TJK59" s="721"/>
      <c r="TJL59" s="721"/>
      <c r="TJU59" s="721"/>
      <c r="TJV59" s="721"/>
      <c r="TKE59" s="721"/>
      <c r="TKF59" s="721"/>
      <c r="TKO59" s="721"/>
      <c r="TKP59" s="721"/>
      <c r="TKY59" s="721"/>
      <c r="TKZ59" s="721"/>
      <c r="TLI59" s="721"/>
      <c r="TLJ59" s="721"/>
      <c r="TLS59" s="721"/>
      <c r="TLT59" s="721"/>
      <c r="TMC59" s="721"/>
      <c r="TMD59" s="721"/>
      <c r="TMM59" s="721"/>
      <c r="TMN59" s="721"/>
      <c r="TMW59" s="721"/>
      <c r="TMX59" s="721"/>
      <c r="TNG59" s="721"/>
      <c r="TNH59" s="721"/>
      <c r="TNQ59" s="721"/>
      <c r="TNR59" s="721"/>
      <c r="TOA59" s="721"/>
      <c r="TOB59" s="721"/>
      <c r="TOK59" s="721"/>
      <c r="TOL59" s="721"/>
      <c r="TOU59" s="721"/>
      <c r="TOV59" s="721"/>
      <c r="TPE59" s="721"/>
      <c r="TPF59" s="721"/>
      <c r="TPO59" s="721"/>
      <c r="TPP59" s="721"/>
      <c r="TPY59" s="721"/>
      <c r="TPZ59" s="721"/>
      <c r="TQI59" s="721"/>
      <c r="TQJ59" s="721"/>
      <c r="TQS59" s="721"/>
      <c r="TQT59" s="721"/>
      <c r="TRC59" s="721"/>
      <c r="TRD59" s="721"/>
      <c r="TRM59" s="721"/>
      <c r="TRN59" s="721"/>
      <c r="TRW59" s="721"/>
      <c r="TRX59" s="721"/>
      <c r="TSG59" s="721"/>
      <c r="TSH59" s="721"/>
      <c r="TSQ59" s="721"/>
      <c r="TSR59" s="721"/>
      <c r="TTA59" s="721"/>
      <c r="TTB59" s="721"/>
      <c r="TTK59" s="721"/>
      <c r="TTL59" s="721"/>
      <c r="TTU59" s="721"/>
      <c r="TTV59" s="721"/>
      <c r="TUE59" s="721"/>
      <c r="TUF59" s="721"/>
      <c r="TUO59" s="721"/>
      <c r="TUP59" s="721"/>
      <c r="TUY59" s="721"/>
      <c r="TUZ59" s="721"/>
      <c r="TVI59" s="721"/>
      <c r="TVJ59" s="721"/>
      <c r="TVS59" s="721"/>
      <c r="TVT59" s="721"/>
      <c r="TWC59" s="721"/>
      <c r="TWD59" s="721"/>
      <c r="TWM59" s="721"/>
      <c r="TWN59" s="721"/>
      <c r="TWW59" s="721"/>
      <c r="TWX59" s="721"/>
      <c r="TXG59" s="721"/>
      <c r="TXH59" s="721"/>
      <c r="TXQ59" s="721"/>
      <c r="TXR59" s="721"/>
      <c r="TYA59" s="721"/>
      <c r="TYB59" s="721"/>
      <c r="TYK59" s="721"/>
      <c r="TYL59" s="721"/>
      <c r="TYU59" s="721"/>
      <c r="TYV59" s="721"/>
      <c r="TZE59" s="721"/>
      <c r="TZF59" s="721"/>
      <c r="TZO59" s="721"/>
      <c r="TZP59" s="721"/>
      <c r="TZY59" s="721"/>
      <c r="TZZ59" s="721"/>
      <c r="UAI59" s="721"/>
      <c r="UAJ59" s="721"/>
      <c r="UAS59" s="721"/>
      <c r="UAT59" s="721"/>
      <c r="UBC59" s="721"/>
      <c r="UBD59" s="721"/>
      <c r="UBM59" s="721"/>
      <c r="UBN59" s="721"/>
      <c r="UBW59" s="721"/>
      <c r="UBX59" s="721"/>
      <c r="UCG59" s="721"/>
      <c r="UCH59" s="721"/>
      <c r="UCQ59" s="721"/>
      <c r="UCR59" s="721"/>
      <c r="UDA59" s="721"/>
      <c r="UDB59" s="721"/>
      <c r="UDK59" s="721"/>
      <c r="UDL59" s="721"/>
      <c r="UDU59" s="721"/>
      <c r="UDV59" s="721"/>
      <c r="UEE59" s="721"/>
      <c r="UEF59" s="721"/>
      <c r="UEO59" s="721"/>
      <c r="UEP59" s="721"/>
      <c r="UEY59" s="721"/>
      <c r="UEZ59" s="721"/>
      <c r="UFI59" s="721"/>
      <c r="UFJ59" s="721"/>
      <c r="UFS59" s="721"/>
      <c r="UFT59" s="721"/>
      <c r="UGC59" s="721"/>
      <c r="UGD59" s="721"/>
      <c r="UGM59" s="721"/>
      <c r="UGN59" s="721"/>
      <c r="UGW59" s="721"/>
      <c r="UGX59" s="721"/>
      <c r="UHG59" s="721"/>
      <c r="UHH59" s="721"/>
      <c r="UHQ59" s="721"/>
      <c r="UHR59" s="721"/>
      <c r="UIA59" s="721"/>
      <c r="UIB59" s="721"/>
      <c r="UIK59" s="721"/>
      <c r="UIL59" s="721"/>
      <c r="UIU59" s="721"/>
      <c r="UIV59" s="721"/>
      <c r="UJE59" s="721"/>
      <c r="UJF59" s="721"/>
      <c r="UJO59" s="721"/>
      <c r="UJP59" s="721"/>
      <c r="UJY59" s="721"/>
      <c r="UJZ59" s="721"/>
      <c r="UKI59" s="721"/>
      <c r="UKJ59" s="721"/>
      <c r="UKS59" s="721"/>
      <c r="UKT59" s="721"/>
      <c r="ULC59" s="721"/>
      <c r="ULD59" s="721"/>
      <c r="ULM59" s="721"/>
      <c r="ULN59" s="721"/>
      <c r="ULW59" s="721"/>
      <c r="ULX59" s="721"/>
      <c r="UMG59" s="721"/>
      <c r="UMH59" s="721"/>
      <c r="UMQ59" s="721"/>
      <c r="UMR59" s="721"/>
      <c r="UNA59" s="721"/>
      <c r="UNB59" s="721"/>
      <c r="UNK59" s="721"/>
      <c r="UNL59" s="721"/>
      <c r="UNU59" s="721"/>
      <c r="UNV59" s="721"/>
      <c r="UOE59" s="721"/>
      <c r="UOF59" s="721"/>
      <c r="UOO59" s="721"/>
      <c r="UOP59" s="721"/>
      <c r="UOY59" s="721"/>
      <c r="UOZ59" s="721"/>
      <c r="UPI59" s="721"/>
      <c r="UPJ59" s="721"/>
      <c r="UPS59" s="721"/>
      <c r="UPT59" s="721"/>
      <c r="UQC59" s="721"/>
      <c r="UQD59" s="721"/>
      <c r="UQM59" s="721"/>
      <c r="UQN59" s="721"/>
      <c r="UQW59" s="721"/>
      <c r="UQX59" s="721"/>
      <c r="URG59" s="721"/>
      <c r="URH59" s="721"/>
      <c r="URQ59" s="721"/>
      <c r="URR59" s="721"/>
      <c r="USA59" s="721"/>
      <c r="USB59" s="721"/>
      <c r="USK59" s="721"/>
      <c r="USL59" s="721"/>
      <c r="USU59" s="721"/>
      <c r="USV59" s="721"/>
      <c r="UTE59" s="721"/>
      <c r="UTF59" s="721"/>
      <c r="UTO59" s="721"/>
      <c r="UTP59" s="721"/>
      <c r="UTY59" s="721"/>
      <c r="UTZ59" s="721"/>
      <c r="UUI59" s="721"/>
      <c r="UUJ59" s="721"/>
      <c r="UUS59" s="721"/>
      <c r="UUT59" s="721"/>
      <c r="UVC59" s="721"/>
      <c r="UVD59" s="721"/>
      <c r="UVM59" s="721"/>
      <c r="UVN59" s="721"/>
      <c r="UVW59" s="721"/>
      <c r="UVX59" s="721"/>
      <c r="UWG59" s="721"/>
      <c r="UWH59" s="721"/>
      <c r="UWQ59" s="721"/>
      <c r="UWR59" s="721"/>
      <c r="UXA59" s="721"/>
      <c r="UXB59" s="721"/>
      <c r="UXK59" s="721"/>
      <c r="UXL59" s="721"/>
      <c r="UXU59" s="721"/>
      <c r="UXV59" s="721"/>
      <c r="UYE59" s="721"/>
      <c r="UYF59" s="721"/>
      <c r="UYO59" s="721"/>
      <c r="UYP59" s="721"/>
      <c r="UYY59" s="721"/>
      <c r="UYZ59" s="721"/>
      <c r="UZI59" s="721"/>
      <c r="UZJ59" s="721"/>
      <c r="UZS59" s="721"/>
      <c r="UZT59" s="721"/>
      <c r="VAC59" s="721"/>
      <c r="VAD59" s="721"/>
      <c r="VAM59" s="721"/>
      <c r="VAN59" s="721"/>
      <c r="VAW59" s="721"/>
      <c r="VAX59" s="721"/>
      <c r="VBG59" s="721"/>
      <c r="VBH59" s="721"/>
      <c r="VBQ59" s="721"/>
      <c r="VBR59" s="721"/>
      <c r="VCA59" s="721"/>
      <c r="VCB59" s="721"/>
      <c r="VCK59" s="721"/>
      <c r="VCL59" s="721"/>
      <c r="VCU59" s="721"/>
      <c r="VCV59" s="721"/>
      <c r="VDE59" s="721"/>
      <c r="VDF59" s="721"/>
      <c r="VDO59" s="721"/>
      <c r="VDP59" s="721"/>
      <c r="VDY59" s="721"/>
      <c r="VDZ59" s="721"/>
      <c r="VEI59" s="721"/>
      <c r="VEJ59" s="721"/>
      <c r="VES59" s="721"/>
      <c r="VET59" s="721"/>
      <c r="VFC59" s="721"/>
      <c r="VFD59" s="721"/>
      <c r="VFM59" s="721"/>
      <c r="VFN59" s="721"/>
      <c r="VFW59" s="721"/>
      <c r="VFX59" s="721"/>
      <c r="VGG59" s="721"/>
      <c r="VGH59" s="721"/>
      <c r="VGQ59" s="721"/>
      <c r="VGR59" s="721"/>
      <c r="VHA59" s="721"/>
      <c r="VHB59" s="721"/>
      <c r="VHK59" s="721"/>
      <c r="VHL59" s="721"/>
      <c r="VHU59" s="721"/>
      <c r="VHV59" s="721"/>
      <c r="VIE59" s="721"/>
      <c r="VIF59" s="721"/>
      <c r="VIO59" s="721"/>
      <c r="VIP59" s="721"/>
      <c r="VIY59" s="721"/>
      <c r="VIZ59" s="721"/>
      <c r="VJI59" s="721"/>
      <c r="VJJ59" s="721"/>
      <c r="VJS59" s="721"/>
      <c r="VJT59" s="721"/>
      <c r="VKC59" s="721"/>
      <c r="VKD59" s="721"/>
      <c r="VKM59" s="721"/>
      <c r="VKN59" s="721"/>
      <c r="VKW59" s="721"/>
      <c r="VKX59" s="721"/>
      <c r="VLG59" s="721"/>
      <c r="VLH59" s="721"/>
      <c r="VLQ59" s="721"/>
      <c r="VLR59" s="721"/>
      <c r="VMA59" s="721"/>
      <c r="VMB59" s="721"/>
      <c r="VMK59" s="721"/>
      <c r="VML59" s="721"/>
      <c r="VMU59" s="721"/>
      <c r="VMV59" s="721"/>
      <c r="VNE59" s="721"/>
      <c r="VNF59" s="721"/>
      <c r="VNO59" s="721"/>
      <c r="VNP59" s="721"/>
      <c r="VNY59" s="721"/>
      <c r="VNZ59" s="721"/>
      <c r="VOI59" s="721"/>
      <c r="VOJ59" s="721"/>
      <c r="VOS59" s="721"/>
      <c r="VOT59" s="721"/>
      <c r="VPC59" s="721"/>
      <c r="VPD59" s="721"/>
      <c r="VPM59" s="721"/>
      <c r="VPN59" s="721"/>
      <c r="VPW59" s="721"/>
      <c r="VPX59" s="721"/>
      <c r="VQG59" s="721"/>
      <c r="VQH59" s="721"/>
      <c r="VQQ59" s="721"/>
      <c r="VQR59" s="721"/>
      <c r="VRA59" s="721"/>
      <c r="VRB59" s="721"/>
      <c r="VRK59" s="721"/>
      <c r="VRL59" s="721"/>
      <c r="VRU59" s="721"/>
      <c r="VRV59" s="721"/>
      <c r="VSE59" s="721"/>
      <c r="VSF59" s="721"/>
      <c r="VSO59" s="721"/>
      <c r="VSP59" s="721"/>
      <c r="VSY59" s="721"/>
      <c r="VSZ59" s="721"/>
      <c r="VTI59" s="721"/>
      <c r="VTJ59" s="721"/>
      <c r="VTS59" s="721"/>
      <c r="VTT59" s="721"/>
      <c r="VUC59" s="721"/>
      <c r="VUD59" s="721"/>
      <c r="VUM59" s="721"/>
      <c r="VUN59" s="721"/>
      <c r="VUW59" s="721"/>
      <c r="VUX59" s="721"/>
      <c r="VVG59" s="721"/>
      <c r="VVH59" s="721"/>
      <c r="VVQ59" s="721"/>
      <c r="VVR59" s="721"/>
      <c r="VWA59" s="721"/>
      <c r="VWB59" s="721"/>
      <c r="VWK59" s="721"/>
      <c r="VWL59" s="721"/>
      <c r="VWU59" s="721"/>
      <c r="VWV59" s="721"/>
      <c r="VXE59" s="721"/>
      <c r="VXF59" s="721"/>
      <c r="VXO59" s="721"/>
      <c r="VXP59" s="721"/>
      <c r="VXY59" s="721"/>
      <c r="VXZ59" s="721"/>
      <c r="VYI59" s="721"/>
      <c r="VYJ59" s="721"/>
      <c r="VYS59" s="721"/>
      <c r="VYT59" s="721"/>
      <c r="VZC59" s="721"/>
      <c r="VZD59" s="721"/>
      <c r="VZM59" s="721"/>
      <c r="VZN59" s="721"/>
      <c r="VZW59" s="721"/>
      <c r="VZX59" s="721"/>
      <c r="WAG59" s="721"/>
      <c r="WAH59" s="721"/>
      <c r="WAQ59" s="721"/>
      <c r="WAR59" s="721"/>
      <c r="WBA59" s="721"/>
      <c r="WBB59" s="721"/>
      <c r="WBK59" s="721"/>
      <c r="WBL59" s="721"/>
      <c r="WBU59" s="721"/>
      <c r="WBV59" s="721"/>
      <c r="WCE59" s="721"/>
      <c r="WCF59" s="721"/>
      <c r="WCO59" s="721"/>
      <c r="WCP59" s="721"/>
      <c r="WCY59" s="721"/>
      <c r="WCZ59" s="721"/>
      <c r="WDI59" s="721"/>
      <c r="WDJ59" s="721"/>
      <c r="WDS59" s="721"/>
      <c r="WDT59" s="721"/>
      <c r="WEC59" s="721"/>
      <c r="WED59" s="721"/>
      <c r="WEM59" s="721"/>
      <c r="WEN59" s="721"/>
      <c r="WEW59" s="721"/>
      <c r="WEX59" s="721"/>
      <c r="WFG59" s="721"/>
      <c r="WFH59" s="721"/>
      <c r="WFQ59" s="721"/>
      <c r="WFR59" s="721"/>
      <c r="WGA59" s="721"/>
      <c r="WGB59" s="721"/>
      <c r="WGK59" s="721"/>
      <c r="WGL59" s="721"/>
      <c r="WGU59" s="721"/>
      <c r="WGV59" s="721"/>
      <c r="WHE59" s="721"/>
      <c r="WHF59" s="721"/>
      <c r="WHO59" s="721"/>
      <c r="WHP59" s="721"/>
      <c r="WHY59" s="721"/>
      <c r="WHZ59" s="721"/>
      <c r="WII59" s="721"/>
      <c r="WIJ59" s="721"/>
      <c r="WIS59" s="721"/>
      <c r="WIT59" s="721"/>
      <c r="WJC59" s="721"/>
      <c r="WJD59" s="721"/>
      <c r="WJM59" s="721"/>
      <c r="WJN59" s="721"/>
      <c r="WJW59" s="721"/>
      <c r="WJX59" s="721"/>
      <c r="WKG59" s="721"/>
      <c r="WKH59" s="721"/>
      <c r="WKQ59" s="721"/>
      <c r="WKR59" s="721"/>
      <c r="WLA59" s="721"/>
      <c r="WLB59" s="721"/>
      <c r="WLK59" s="721"/>
      <c r="WLL59" s="721"/>
      <c r="WLU59" s="721"/>
      <c r="WLV59" s="721"/>
      <c r="WME59" s="721"/>
      <c r="WMF59" s="721"/>
      <c r="WMO59" s="721"/>
      <c r="WMP59" s="721"/>
      <c r="WMY59" s="721"/>
      <c r="WMZ59" s="721"/>
      <c r="WNI59" s="721"/>
      <c r="WNJ59" s="721"/>
      <c r="WNS59" s="721"/>
      <c r="WNT59" s="721"/>
      <c r="WOC59" s="721"/>
      <c r="WOD59" s="721"/>
      <c r="WOM59" s="721"/>
      <c r="WON59" s="721"/>
      <c r="WOW59" s="721"/>
      <c r="WOX59" s="721"/>
      <c r="WPG59" s="721"/>
      <c r="WPH59" s="721"/>
      <c r="WPQ59" s="721"/>
      <c r="WPR59" s="721"/>
      <c r="WQA59" s="721"/>
      <c r="WQB59" s="721"/>
      <c r="WQK59" s="721"/>
      <c r="WQL59" s="721"/>
      <c r="WQU59" s="721"/>
      <c r="WQV59" s="721"/>
      <c r="WRE59" s="721"/>
      <c r="WRF59" s="721"/>
      <c r="WRO59" s="721"/>
      <c r="WRP59" s="721"/>
      <c r="WRY59" s="721"/>
      <c r="WRZ59" s="721"/>
      <c r="WSI59" s="721"/>
      <c r="WSJ59" s="721"/>
      <c r="WSS59" s="721"/>
      <c r="WST59" s="721"/>
      <c r="WTC59" s="721"/>
      <c r="WTD59" s="721"/>
      <c r="WTM59" s="721"/>
      <c r="WTN59" s="721"/>
      <c r="WTW59" s="721"/>
      <c r="WTX59" s="721"/>
      <c r="WUG59" s="721"/>
      <c r="WUH59" s="721"/>
      <c r="WUQ59" s="721"/>
      <c r="WUR59" s="721"/>
      <c r="WVA59" s="721"/>
      <c r="WVB59" s="721"/>
      <c r="WVK59" s="721"/>
      <c r="WVL59" s="721"/>
      <c r="WVU59" s="721"/>
      <c r="WVV59" s="721"/>
      <c r="WWE59" s="721"/>
      <c r="WWF59" s="721"/>
      <c r="WWO59" s="721"/>
      <c r="WWP59" s="721"/>
      <c r="WWY59" s="721"/>
      <c r="WWZ59" s="721"/>
      <c r="WXI59" s="721"/>
      <c r="WXJ59" s="721"/>
      <c r="WXS59" s="721"/>
      <c r="WXT59" s="721"/>
      <c r="WYC59" s="721"/>
      <c r="WYD59" s="721"/>
      <c r="WYM59" s="721"/>
      <c r="WYN59" s="721"/>
      <c r="WYW59" s="721"/>
      <c r="WYX59" s="721"/>
      <c r="WZG59" s="721"/>
      <c r="WZH59" s="721"/>
      <c r="WZQ59" s="721"/>
      <c r="WZR59" s="721"/>
      <c r="XAA59" s="721"/>
      <c r="XAB59" s="721"/>
      <c r="XAK59" s="721"/>
      <c r="XAL59" s="721"/>
      <c r="XAU59" s="721"/>
      <c r="XAV59" s="721"/>
      <c r="XBE59" s="721"/>
      <c r="XBF59" s="721"/>
      <c r="XBO59" s="721"/>
      <c r="XBP59" s="721"/>
      <c r="XBY59" s="721"/>
      <c r="XBZ59" s="721"/>
      <c r="XCI59" s="721"/>
      <c r="XCJ59" s="721"/>
      <c r="XCS59" s="721"/>
      <c r="XCT59" s="721"/>
      <c r="XDC59" s="721"/>
      <c r="XDD59" s="721"/>
      <c r="XDM59" s="721"/>
      <c r="XDN59" s="721"/>
      <c r="XDW59" s="721"/>
      <c r="XDX59" s="721"/>
      <c r="XEG59" s="721"/>
      <c r="XEH59" s="721"/>
      <c r="XEQ59" s="721"/>
      <c r="XER59" s="721"/>
      <c r="XFA59" s="721"/>
      <c r="XFB59" s="721"/>
    </row>
    <row r="60" spans="1:1022 1031:2042 2051:3072 3081:4092 4101:5112 5121:6142 6151:7162 7171:8192 8201:9212 9221:10232 10241:11262 11271:12282 12291:13312 13321:14332 14341:15352 15361:16382" ht="39.75" customHeight="1" x14ac:dyDescent="0.2">
      <c r="A60" s="1294" t="s">
        <v>4</v>
      </c>
      <c r="B60" s="1279" t="s">
        <v>26</v>
      </c>
      <c r="C60" s="1297" t="s">
        <v>326</v>
      </c>
      <c r="D60" s="1298"/>
      <c r="E60" s="1275" t="s">
        <v>367</v>
      </c>
      <c r="F60" s="1277" t="s">
        <v>368</v>
      </c>
      <c r="G60" s="1279" t="s">
        <v>246</v>
      </c>
      <c r="H60" s="1279"/>
      <c r="I60" s="1280"/>
      <c r="J60" s="821" t="s">
        <v>65</v>
      </c>
    </row>
    <row r="61" spans="1:1022 1031:2042 2051:3072 3081:4092 4101:5112 5121:6142 6151:7162 7171:8192 8201:9212 9221:10232 10241:11262 11271:12282 12291:13312 13321:14332 14341:15352 15361:16382" ht="52.5" customHeight="1" thickBot="1" x14ac:dyDescent="0.25">
      <c r="A61" s="1295"/>
      <c r="B61" s="1296"/>
      <c r="C61" s="729" t="s">
        <v>196</v>
      </c>
      <c r="D61" s="729" t="s">
        <v>366</v>
      </c>
      <c r="E61" s="1276"/>
      <c r="F61" s="1278"/>
      <c r="G61" s="730" t="s">
        <v>151</v>
      </c>
      <c r="H61" s="730" t="s">
        <v>417</v>
      </c>
      <c r="I61" s="731" t="s">
        <v>12</v>
      </c>
      <c r="J61" s="824" t="s">
        <v>66</v>
      </c>
    </row>
    <row r="62" spans="1:1022 1031:2042 2051:3072 3081:4092 4101:5112 5121:6142 6151:7162 7171:8192 8201:9212 9221:10232 10241:11262 11271:12282 12291:13312 13321:14332 14341:15352 15361:16382" ht="27.95" hidden="1" customHeight="1" x14ac:dyDescent="0.2">
      <c r="A62" s="732">
        <v>1</v>
      </c>
      <c r="B62" s="733" t="e">
        <f>#REF!</f>
        <v>#REF!</v>
      </c>
      <c r="C62" s="734" t="e">
        <f>#REF!</f>
        <v>#REF!</v>
      </c>
      <c r="D62" s="735" t="e">
        <f>#REF!</f>
        <v>#REF!</v>
      </c>
      <c r="E62" s="735">
        <f>'DATOS } '!W82</f>
        <v>0.3</v>
      </c>
      <c r="F62" s="735">
        <f>'DATOS } '!X82</f>
        <v>1</v>
      </c>
      <c r="G62" s="736" t="e">
        <f>#REF!</f>
        <v>#REF!</v>
      </c>
      <c r="H62" s="736" t="e">
        <f>#REF!</f>
        <v>#REF!</v>
      </c>
      <c r="I62" s="737" t="e">
        <f>#REF!</f>
        <v>#REF!</v>
      </c>
      <c r="J62" s="743" t="e">
        <f>IF(ABS(D62)+E62&gt;=((F62)),"NO","SI")</f>
        <v>#REF!</v>
      </c>
    </row>
    <row r="63" spans="1:1022 1031:2042 2051:3072 3081:4092 4101:5112 5121:6142 6151:7162 7171:8192 8201:9212 9221:10232 10241:11262 11271:12282 12291:13312 13321:14332 14341:15352 15361:16382" ht="27.95" hidden="1" customHeight="1" x14ac:dyDescent="0.2">
      <c r="A63" s="739">
        <v>2</v>
      </c>
      <c r="B63" s="189" t="e">
        <f>#REF!</f>
        <v>#REF!</v>
      </c>
      <c r="C63" s="740" t="e">
        <f>#REF!</f>
        <v>#REF!</v>
      </c>
      <c r="D63" s="741" t="e">
        <f>#REF!</f>
        <v>#REF!</v>
      </c>
      <c r="E63" s="741" t="e">
        <f>#REF!</f>
        <v>#REF!</v>
      </c>
      <c r="F63" s="741">
        <f>'DATOS } '!X83</f>
        <v>1.2</v>
      </c>
      <c r="G63" s="190" t="e">
        <f>#REF!</f>
        <v>#REF!</v>
      </c>
      <c r="H63" s="190" t="e">
        <f>#REF!</f>
        <v>#REF!</v>
      </c>
      <c r="I63" s="742" t="e">
        <f>#REF!</f>
        <v>#REF!</v>
      </c>
      <c r="J63" s="743" t="e">
        <f t="shared" ref="J63:J81" si="0">IF(ABS(D63)+E63&gt;=((F63)),"NO","SI")</f>
        <v>#REF!</v>
      </c>
    </row>
    <row r="64" spans="1:1022 1031:2042 2051:3072 3081:4092 4101:5112 5121:6142 6151:7162 7171:8192 8201:9212 9221:10232 10241:11262 11271:12282 12291:13312 13321:14332 14341:15352 15361:16382" ht="27.95" hidden="1" customHeight="1" x14ac:dyDescent="0.2">
      <c r="A64" s="739">
        <v>3</v>
      </c>
      <c r="B64" s="189" t="e">
        <f>#REF!</f>
        <v>#REF!</v>
      </c>
      <c r="C64" s="199" t="e">
        <f>#REF!</f>
        <v>#REF!</v>
      </c>
      <c r="D64" s="741" t="e">
        <f>#REF!</f>
        <v>#REF!</v>
      </c>
      <c r="E64" s="741" t="e">
        <f>#REF!</f>
        <v>#REF!</v>
      </c>
      <c r="F64" s="741">
        <f>'DATOS } '!X84</f>
        <v>1.2</v>
      </c>
      <c r="G64" s="190" t="e">
        <f>#REF!</f>
        <v>#REF!</v>
      </c>
      <c r="H64" s="190" t="e">
        <f>#REF!</f>
        <v>#REF!</v>
      </c>
      <c r="I64" s="742" t="e">
        <f>#REF!</f>
        <v>#REF!</v>
      </c>
      <c r="J64" s="743" t="e">
        <f t="shared" si="0"/>
        <v>#REF!</v>
      </c>
    </row>
    <row r="65" spans="1:10" ht="27.95" hidden="1" customHeight="1" x14ac:dyDescent="0.2">
      <c r="A65" s="739">
        <v>4</v>
      </c>
      <c r="B65" s="189" t="e">
        <f>#REF!</f>
        <v>#REF!</v>
      </c>
      <c r="C65" s="199" t="e">
        <f>#REF!</f>
        <v>#REF!</v>
      </c>
      <c r="D65" s="741" t="e">
        <f>#REF!</f>
        <v>#REF!</v>
      </c>
      <c r="E65" s="741" t="e">
        <f>#REF!</f>
        <v>#REF!</v>
      </c>
      <c r="F65" s="741">
        <f>'DATOS } '!X85</f>
        <v>1.6</v>
      </c>
      <c r="G65" s="190" t="e">
        <f>#REF!</f>
        <v>#REF!</v>
      </c>
      <c r="H65" s="190" t="e">
        <f>#REF!</f>
        <v>#REF!</v>
      </c>
      <c r="I65" s="742" t="e">
        <f>#REF!</f>
        <v>#REF!</v>
      </c>
      <c r="J65" s="743" t="e">
        <f t="shared" si="0"/>
        <v>#REF!</v>
      </c>
    </row>
    <row r="66" spans="1:10" ht="27.95" hidden="1" customHeight="1" x14ac:dyDescent="0.2">
      <c r="A66" s="739">
        <v>5</v>
      </c>
      <c r="B66" s="192" t="e">
        <f>#REF!</f>
        <v>#REF!</v>
      </c>
      <c r="C66" s="199" t="e">
        <f>#REF!</f>
        <v>#REF!</v>
      </c>
      <c r="D66" s="741" t="e">
        <f>#REF!</f>
        <v>#REF!</v>
      </c>
      <c r="E66" s="741" t="e">
        <f>#REF!</f>
        <v>#REF!</v>
      </c>
      <c r="F66" s="741">
        <f>'DATOS } '!X86</f>
        <v>2</v>
      </c>
      <c r="G66" s="190" t="e">
        <f>#REF!</f>
        <v>#REF!</v>
      </c>
      <c r="H66" s="190" t="e">
        <f>#REF!</f>
        <v>#REF!</v>
      </c>
      <c r="I66" s="742" t="e">
        <f>#REF!</f>
        <v>#REF!</v>
      </c>
      <c r="J66" s="743" t="e">
        <f t="shared" si="0"/>
        <v>#REF!</v>
      </c>
    </row>
    <row r="67" spans="1:10" ht="27.95" hidden="1" customHeight="1" x14ac:dyDescent="0.2">
      <c r="A67" s="739">
        <v>6</v>
      </c>
      <c r="B67" s="192" t="e">
        <f>#REF!</f>
        <v>#REF!</v>
      </c>
      <c r="C67" s="199" t="e">
        <f>#REF!</f>
        <v>#REF!</v>
      </c>
      <c r="D67" s="741" t="e">
        <f>#REF!</f>
        <v>#REF!</v>
      </c>
      <c r="E67" s="741" t="e">
        <f>#REF!</f>
        <v>#REF!</v>
      </c>
      <c r="F67" s="741">
        <f>'DATOS } '!X87</f>
        <v>2.5</v>
      </c>
      <c r="G67" s="190" t="e">
        <f>#REF!</f>
        <v>#REF!</v>
      </c>
      <c r="H67" s="190" t="e">
        <f>#REF!</f>
        <v>#REF!</v>
      </c>
      <c r="I67" s="742" t="e">
        <f>#REF!</f>
        <v>#REF!</v>
      </c>
      <c r="J67" s="743" t="e">
        <f t="shared" si="0"/>
        <v>#REF!</v>
      </c>
    </row>
    <row r="68" spans="1:10" ht="27.95" hidden="1" customHeight="1" x14ac:dyDescent="0.2">
      <c r="A68" s="739">
        <v>7</v>
      </c>
      <c r="B68" s="192" t="e">
        <f>#REF!</f>
        <v>#REF!</v>
      </c>
      <c r="C68" s="199" t="e">
        <f>#REF!</f>
        <v>#REF!</v>
      </c>
      <c r="D68" s="741" t="e">
        <f>#REF!</f>
        <v>#REF!</v>
      </c>
      <c r="E68" s="741" t="e">
        <f>#REF!</f>
        <v>#REF!</v>
      </c>
      <c r="F68" s="741">
        <f>'DATOS } '!X88</f>
        <v>2.5</v>
      </c>
      <c r="G68" s="190" t="e">
        <f>#REF!</f>
        <v>#REF!</v>
      </c>
      <c r="H68" s="190" t="e">
        <f>#REF!</f>
        <v>#REF!</v>
      </c>
      <c r="I68" s="742" t="e">
        <f>#REF!</f>
        <v>#REF!</v>
      </c>
      <c r="J68" s="743" t="e">
        <f t="shared" si="0"/>
        <v>#REF!</v>
      </c>
    </row>
    <row r="69" spans="1:10" ht="27.95" hidden="1" customHeight="1" x14ac:dyDescent="0.2">
      <c r="A69" s="739">
        <v>8</v>
      </c>
      <c r="B69" s="192" t="e">
        <f>#REF!</f>
        <v>#REF!</v>
      </c>
      <c r="C69" s="199" t="e">
        <f>#REF!</f>
        <v>#REF!</v>
      </c>
      <c r="D69" s="741" t="e">
        <f>#REF!</f>
        <v>#REF!</v>
      </c>
      <c r="E69" s="741" t="e">
        <f>#REF!</f>
        <v>#REF!</v>
      </c>
      <c r="F69" s="741">
        <f>'DATOS } '!X89</f>
        <v>3</v>
      </c>
      <c r="G69" s="190" t="e">
        <f>#REF!</f>
        <v>#REF!</v>
      </c>
      <c r="H69" s="190" t="e">
        <f>#REF!</f>
        <v>#REF!</v>
      </c>
      <c r="I69" s="742" t="e">
        <f>#REF!</f>
        <v>#REF!</v>
      </c>
      <c r="J69" s="743" t="e">
        <f t="shared" si="0"/>
        <v>#REF!</v>
      </c>
    </row>
    <row r="70" spans="1:10" ht="27.95" hidden="1" customHeight="1" x14ac:dyDescent="0.2">
      <c r="A70" s="739">
        <v>9</v>
      </c>
      <c r="B70" s="192" t="e">
        <f>#REF!</f>
        <v>#REF!</v>
      </c>
      <c r="C70" s="199" t="e">
        <f>#REF!</f>
        <v>#REF!</v>
      </c>
      <c r="D70" s="741" t="e">
        <f>#REF!</f>
        <v>#REF!</v>
      </c>
      <c r="E70" s="741" t="e">
        <f>#REF!</f>
        <v>#REF!</v>
      </c>
      <c r="F70" s="741">
        <f>'DATOS } '!X90</f>
        <v>5</v>
      </c>
      <c r="G70" s="190" t="e">
        <f>#REF!</f>
        <v>#REF!</v>
      </c>
      <c r="H70" s="190" t="e">
        <f>#REF!</f>
        <v>#REF!</v>
      </c>
      <c r="I70" s="742" t="e">
        <f>#REF!</f>
        <v>#REF!</v>
      </c>
      <c r="J70" s="743" t="e">
        <f t="shared" si="0"/>
        <v>#REF!</v>
      </c>
    </row>
    <row r="71" spans="1:10" ht="27.95" hidden="1" customHeight="1" x14ac:dyDescent="0.2">
      <c r="A71" s="739">
        <v>10</v>
      </c>
      <c r="B71" s="192" t="e">
        <f>#REF!</f>
        <v>#REF!</v>
      </c>
      <c r="C71" s="199" t="e">
        <f>#REF!</f>
        <v>#REF!</v>
      </c>
      <c r="D71" s="741" t="e">
        <f>#REF!</f>
        <v>#REF!</v>
      </c>
      <c r="E71" s="741" t="e">
        <f>#REF!</f>
        <v>#REF!</v>
      </c>
      <c r="F71" s="201">
        <f>'DATOS } '!X91</f>
        <v>10</v>
      </c>
      <c r="G71" s="190" t="e">
        <f>#REF!</f>
        <v>#REF!</v>
      </c>
      <c r="H71" s="190" t="e">
        <f>#REF!</f>
        <v>#REF!</v>
      </c>
      <c r="I71" s="742" t="e">
        <f>#REF!</f>
        <v>#REF!</v>
      </c>
      <c r="J71" s="743" t="e">
        <f t="shared" si="0"/>
        <v>#REF!</v>
      </c>
    </row>
    <row r="72" spans="1:10" ht="27.95" hidden="1" customHeight="1" x14ac:dyDescent="0.2">
      <c r="A72" s="739">
        <v>11</v>
      </c>
      <c r="B72" s="192" t="e">
        <f>#REF!</f>
        <v>#REF!</v>
      </c>
      <c r="C72" s="199" t="e">
        <f>#REF!</f>
        <v>#REF!</v>
      </c>
      <c r="D72" s="741" t="e">
        <f>#REF!</f>
        <v>#REF!</v>
      </c>
      <c r="E72" s="741" t="e">
        <f>#REF!</f>
        <v>#REF!</v>
      </c>
      <c r="F72" s="201">
        <f>'DATOS } '!X92</f>
        <v>10</v>
      </c>
      <c r="G72" s="190" t="e">
        <f>#REF!</f>
        <v>#REF!</v>
      </c>
      <c r="H72" s="190" t="e">
        <f>#REF!</f>
        <v>#REF!</v>
      </c>
      <c r="I72" s="742" t="e">
        <f>#REF!</f>
        <v>#REF!</v>
      </c>
      <c r="J72" s="743" t="e">
        <f t="shared" si="0"/>
        <v>#REF!</v>
      </c>
    </row>
    <row r="73" spans="1:10" ht="27.95" hidden="1" customHeight="1" x14ac:dyDescent="0.2">
      <c r="A73" s="739">
        <v>12</v>
      </c>
      <c r="B73" s="192" t="e">
        <f>#REF!</f>
        <v>#REF!</v>
      </c>
      <c r="C73" s="199" t="e">
        <f>#REF!</f>
        <v>#REF!</v>
      </c>
      <c r="D73" s="201" t="e">
        <f>#REF!</f>
        <v>#REF!</v>
      </c>
      <c r="E73" s="741" t="e">
        <f>#REF!</f>
        <v>#REF!</v>
      </c>
      <c r="F73" s="201">
        <f>'DATOS } '!X93</f>
        <v>25</v>
      </c>
      <c r="G73" s="190" t="e">
        <f>#REF!</f>
        <v>#REF!</v>
      </c>
      <c r="H73" s="190" t="e">
        <f>#REF!</f>
        <v>#REF!</v>
      </c>
      <c r="I73" s="742" t="e">
        <f>#REF!</f>
        <v>#REF!</v>
      </c>
      <c r="J73" s="743" t="e">
        <f t="shared" si="0"/>
        <v>#REF!</v>
      </c>
    </row>
    <row r="74" spans="1:10" ht="27.95" hidden="1" customHeight="1" x14ac:dyDescent="0.2">
      <c r="A74" s="739">
        <v>13</v>
      </c>
      <c r="B74" s="192" t="e">
        <f>#REF!</f>
        <v>#REF!</v>
      </c>
      <c r="C74" s="199" t="e">
        <f>#REF!</f>
        <v>#REF!</v>
      </c>
      <c r="D74" s="201" t="e">
        <f>#REF!</f>
        <v>#REF!</v>
      </c>
      <c r="E74" s="201" t="e">
        <f>#REF!</f>
        <v>#REF!</v>
      </c>
      <c r="F74" s="201">
        <f>'DATOS } '!X94</f>
        <v>50</v>
      </c>
      <c r="G74" s="190" t="e">
        <f>#REF!</f>
        <v>#REF!</v>
      </c>
      <c r="H74" s="190" t="e">
        <f>#REF!</f>
        <v>#REF!</v>
      </c>
      <c r="I74" s="742" t="e">
        <f>#REF!</f>
        <v>#REF!</v>
      </c>
      <c r="J74" s="743" t="e">
        <f>IF(ABS(D74)+E74&gt;=((F74)),"NO","SI")</f>
        <v>#REF!</v>
      </c>
    </row>
    <row r="75" spans="1:10" ht="27.95" hidden="1" customHeight="1" x14ac:dyDescent="0.2">
      <c r="A75" s="739">
        <v>14</v>
      </c>
      <c r="B75" s="192" t="e">
        <f>#REF!</f>
        <v>#REF!</v>
      </c>
      <c r="C75" s="199" t="e">
        <f>#REF!</f>
        <v>#REF!</v>
      </c>
      <c r="D75" s="201" t="e">
        <f>#REF!</f>
        <v>#REF!</v>
      </c>
      <c r="E75" s="201" t="e">
        <f>#REF!</f>
        <v>#REF!</v>
      </c>
      <c r="F75" s="201">
        <f>'DATOS } '!X95</f>
        <v>100</v>
      </c>
      <c r="G75" s="190" t="e">
        <f>#REF!</f>
        <v>#REF!</v>
      </c>
      <c r="H75" s="190" t="e">
        <f>#REF!</f>
        <v>#REF!</v>
      </c>
      <c r="I75" s="742" t="e">
        <f>#REF!</f>
        <v>#REF!</v>
      </c>
      <c r="J75" s="743" t="e">
        <f t="shared" si="0"/>
        <v>#REF!</v>
      </c>
    </row>
    <row r="76" spans="1:10" ht="27.95" hidden="1" customHeight="1" x14ac:dyDescent="0.2">
      <c r="A76" s="739">
        <v>15</v>
      </c>
      <c r="B76" s="192" t="e">
        <f>#REF!</f>
        <v>#REF!</v>
      </c>
      <c r="C76" s="199" t="e">
        <f>#REF!</f>
        <v>#REF!</v>
      </c>
      <c r="D76" s="201" t="e">
        <f>#REF!</f>
        <v>#REF!</v>
      </c>
      <c r="E76" s="201" t="e">
        <f>#REF!</f>
        <v>#REF!</v>
      </c>
      <c r="F76" s="201">
        <f>'DATOS } '!X96</f>
        <v>100</v>
      </c>
      <c r="G76" s="190" t="e">
        <f>#REF!</f>
        <v>#REF!</v>
      </c>
      <c r="H76" s="190" t="e">
        <f>#REF!</f>
        <v>#REF!</v>
      </c>
      <c r="I76" s="742" t="e">
        <f>#REF!</f>
        <v>#REF!</v>
      </c>
      <c r="J76" s="743" t="e">
        <f t="shared" si="0"/>
        <v>#REF!</v>
      </c>
    </row>
    <row r="77" spans="1:10" ht="27.95" hidden="1" customHeight="1" x14ac:dyDescent="0.2">
      <c r="A77" s="739">
        <v>16</v>
      </c>
      <c r="B77" s="192" t="e">
        <f>#REF!</f>
        <v>#REF!</v>
      </c>
      <c r="C77" s="199" t="e">
        <f>#REF!</f>
        <v>#REF!</v>
      </c>
      <c r="D77" s="201" t="e">
        <f>#REF!</f>
        <v>#REF!</v>
      </c>
      <c r="E77" s="201" t="e">
        <f>#REF!</f>
        <v>#REF!</v>
      </c>
      <c r="F77" s="201">
        <f>'DATOS } '!X97</f>
        <v>250</v>
      </c>
      <c r="G77" s="190" t="e">
        <f>#REF!</f>
        <v>#REF!</v>
      </c>
      <c r="H77" s="190" t="e">
        <f>#REF!</f>
        <v>#REF!</v>
      </c>
      <c r="I77" s="742" t="e">
        <f>#REF!</f>
        <v>#REF!</v>
      </c>
      <c r="J77" s="743" t="e">
        <f t="shared" si="0"/>
        <v>#REF!</v>
      </c>
    </row>
    <row r="78" spans="1:10" ht="27.95" hidden="1" customHeight="1" x14ac:dyDescent="0.2">
      <c r="A78" s="739">
        <v>17</v>
      </c>
      <c r="B78" s="192" t="e">
        <f>#REF!</f>
        <v>#REF!</v>
      </c>
      <c r="C78" s="199" t="e">
        <f>#REF!</f>
        <v>#REF!</v>
      </c>
      <c r="D78" s="200" t="e">
        <f>#REF!</f>
        <v>#REF!</v>
      </c>
      <c r="E78" s="200" t="e">
        <f>#REF!</f>
        <v>#REF!</v>
      </c>
      <c r="F78" s="200">
        <f>'DATOS } '!X98/1000</f>
        <v>0.5</v>
      </c>
      <c r="G78" s="190" t="e">
        <f>#REF!</f>
        <v>#REF!</v>
      </c>
      <c r="H78" s="190" t="e">
        <f>#REF!</f>
        <v>#REF!</v>
      </c>
      <c r="I78" s="742" t="e">
        <f>#REF!</f>
        <v>#REF!</v>
      </c>
      <c r="J78" s="743" t="e">
        <f t="shared" si="0"/>
        <v>#REF!</v>
      </c>
    </row>
    <row r="79" spans="1:10" ht="27.95" customHeight="1" thickBot="1" x14ac:dyDescent="0.25">
      <c r="A79" s="769">
        <v>1</v>
      </c>
      <c r="B79" s="383" t="e">
        <f>'20 kg-C }'!I8</f>
        <v>#N/A</v>
      </c>
      <c r="C79" s="829" t="str">
        <f>'DATOS } '!B57</f>
        <v>20 kg</v>
      </c>
      <c r="D79" s="832" t="e">
        <f>'20 kg-C }'!F75</f>
        <v>#N/A</v>
      </c>
      <c r="E79" s="831">
        <f>'DATOS } '!W99</f>
        <v>0.3</v>
      </c>
      <c r="F79" s="831">
        <f>'DATOS } '!X99/1000</f>
        <v>1</v>
      </c>
      <c r="G79" s="770" t="e">
        <f>'20 kg-C }'!C50</f>
        <v>#DIV/0!</v>
      </c>
      <c r="H79" s="770" t="e">
        <f>'20 kg-C }'!D50</f>
        <v>#DIV/0!</v>
      </c>
      <c r="I79" s="771" t="e">
        <f>'20 kg-C }'!E50</f>
        <v>#DIV/0!</v>
      </c>
      <c r="J79" s="784" t="e">
        <f t="shared" si="0"/>
        <v>#N/A</v>
      </c>
    </row>
    <row r="80" spans="1:10" ht="27.95" hidden="1" customHeight="1" x14ac:dyDescent="0.2">
      <c r="A80" s="773"/>
      <c r="B80" s="774" t="e">
        <f>#REF!</f>
        <v>#REF!</v>
      </c>
      <c r="C80" s="775" t="e">
        <f>#REF!</f>
        <v>#REF!</v>
      </c>
      <c r="D80" s="785" t="e">
        <f>#REF!</f>
        <v>#REF!</v>
      </c>
      <c r="E80" s="785" t="e">
        <f>#REF!</f>
        <v>#REF!</v>
      </c>
      <c r="F80" s="785">
        <f>'DATOS } '!X98/1000</f>
        <v>0.5</v>
      </c>
      <c r="G80" s="736" t="e">
        <f>#REF!</f>
        <v>#REF!</v>
      </c>
      <c r="H80" s="736" t="e">
        <f>#REF!</f>
        <v>#REF!</v>
      </c>
      <c r="I80" s="736" t="e">
        <f>#REF!</f>
        <v>#REF!</v>
      </c>
      <c r="J80" s="774" t="e">
        <f t="shared" si="0"/>
        <v>#REF!</v>
      </c>
    </row>
    <row r="81" spans="1:10" ht="27.95" hidden="1" customHeight="1" x14ac:dyDescent="0.2">
      <c r="A81" s="188"/>
      <c r="B81" s="192" t="e">
        <f>#REF!</f>
        <v>#REF!</v>
      </c>
      <c r="C81" s="191" t="e">
        <f>#REF!</f>
        <v>#REF!</v>
      </c>
      <c r="D81" s="786" t="e">
        <f>#REF!</f>
        <v>#REF!</v>
      </c>
      <c r="E81" s="786" t="e">
        <f>#REF!</f>
        <v>#REF!</v>
      </c>
      <c r="F81" s="193">
        <f>'DATOS } '!X97</f>
        <v>250</v>
      </c>
      <c r="G81" s="190" t="e">
        <f>#REF!</f>
        <v>#REF!</v>
      </c>
      <c r="H81" s="190" t="e">
        <f>#REF!</f>
        <v>#REF!</v>
      </c>
      <c r="I81" s="190" t="e">
        <f>#REF!</f>
        <v>#REF!</v>
      </c>
      <c r="J81" s="192" t="e">
        <f t="shared" si="0"/>
        <v>#REF!</v>
      </c>
    </row>
    <row r="82" spans="1:10" ht="20.100000000000001" customHeight="1" x14ac:dyDescent="0.2">
      <c r="A82" s="194"/>
      <c r="B82" s="195"/>
      <c r="C82" s="196"/>
      <c r="D82" s="197"/>
      <c r="E82" s="197"/>
      <c r="F82" s="196"/>
      <c r="G82" s="196"/>
      <c r="H82" s="196"/>
      <c r="I82" s="196"/>
      <c r="J82" s="196"/>
    </row>
    <row r="83" spans="1:10" ht="120" customHeight="1" x14ac:dyDescent="0.2">
      <c r="A83" s="194"/>
      <c r="B83" s="195"/>
      <c r="C83" s="196"/>
      <c r="D83" s="197"/>
      <c r="E83" s="197"/>
      <c r="F83" s="196"/>
      <c r="G83" s="196"/>
      <c r="H83" s="196"/>
      <c r="I83" s="196"/>
      <c r="J83" s="196"/>
    </row>
    <row r="84" spans="1:10" ht="20.100000000000001" customHeight="1" x14ac:dyDescent="0.25">
      <c r="A84" s="194"/>
      <c r="B84" s="195"/>
      <c r="C84" s="196"/>
      <c r="D84" s="197"/>
      <c r="E84" s="197"/>
      <c r="F84" s="196"/>
      <c r="G84" s="1281" t="s">
        <v>27</v>
      </c>
      <c r="H84" s="1281"/>
      <c r="I84" s="1364" t="str">
        <f>I2</f>
        <v>LCP-XXX-XX</v>
      </c>
      <c r="J84" s="1364"/>
    </row>
    <row r="85" spans="1:10" ht="20.100000000000001" customHeight="1" x14ac:dyDescent="0.2">
      <c r="A85" s="194"/>
      <c r="B85" s="195"/>
      <c r="C85" s="196"/>
      <c r="D85" s="197"/>
      <c r="E85" s="197"/>
      <c r="F85" s="196"/>
      <c r="G85" s="196"/>
      <c r="H85" s="196"/>
      <c r="I85" s="196"/>
      <c r="J85" s="196"/>
    </row>
    <row r="86" spans="1:10" ht="24" customHeight="1" x14ac:dyDescent="0.2">
      <c r="A86" s="1207" t="s">
        <v>397</v>
      </c>
      <c r="B86" s="1207"/>
      <c r="C86" s="1207"/>
      <c r="D86" s="1207"/>
      <c r="E86" s="1207"/>
      <c r="F86" s="1207"/>
      <c r="G86" s="1207"/>
      <c r="H86" s="1207"/>
      <c r="I86" s="1207"/>
      <c r="J86" s="1207"/>
    </row>
    <row r="87" spans="1:10" ht="24" customHeight="1" x14ac:dyDescent="0.2">
      <c r="A87" s="1207"/>
      <c r="B87" s="1207"/>
      <c r="C87" s="1207"/>
      <c r="D87" s="1207"/>
      <c r="E87" s="1207"/>
      <c r="F87" s="1207"/>
      <c r="G87" s="1207"/>
      <c r="H87" s="1207"/>
      <c r="I87" s="1207"/>
      <c r="J87" s="1207"/>
    </row>
    <row r="88" spans="1:10" ht="24" customHeight="1" x14ac:dyDescent="0.2">
      <c r="A88" s="1207"/>
      <c r="B88" s="1207"/>
      <c r="C88" s="1207"/>
      <c r="D88" s="1207"/>
      <c r="E88" s="1207"/>
      <c r="F88" s="1207"/>
      <c r="G88" s="1207"/>
      <c r="H88" s="1207"/>
      <c r="I88" s="1207"/>
      <c r="J88" s="1207"/>
    </row>
    <row r="89" spans="1:10" ht="20.100000000000001" customHeight="1" x14ac:dyDescent="0.2">
      <c r="A89" s="753"/>
      <c r="B89" s="753"/>
      <c r="C89" s="753"/>
      <c r="D89" s="753"/>
      <c r="E89" s="753"/>
      <c r="F89" s="753"/>
      <c r="G89" s="753"/>
      <c r="H89" s="753"/>
      <c r="I89" s="753"/>
      <c r="J89" s="753"/>
    </row>
    <row r="90" spans="1:10" ht="53.25" customHeight="1" x14ac:dyDescent="0.2">
      <c r="A90" s="753"/>
      <c r="B90" s="753"/>
      <c r="C90" s="753"/>
      <c r="D90" s="753"/>
      <c r="E90" s="753"/>
      <c r="F90" s="753"/>
      <c r="G90" s="753"/>
      <c r="H90" s="753"/>
      <c r="I90" s="753"/>
      <c r="J90" s="753"/>
    </row>
    <row r="91" spans="1:10" ht="20.100000000000001" customHeight="1" x14ac:dyDescent="0.2">
      <c r="A91" s="1292" t="s">
        <v>308</v>
      </c>
      <c r="B91" s="1292"/>
      <c r="C91" s="1292"/>
      <c r="D91" s="1292"/>
    </row>
    <row r="92" spans="1:10" s="179" customFormat="1" ht="32.25" customHeight="1" x14ac:dyDescent="0.2">
      <c r="A92" s="819" t="s">
        <v>150</v>
      </c>
      <c r="B92" s="1231" t="s">
        <v>358</v>
      </c>
      <c r="C92" s="1231"/>
      <c r="D92" s="1231"/>
      <c r="E92" s="1231"/>
      <c r="F92" s="1231"/>
      <c r="G92" s="1231"/>
      <c r="H92" s="1231"/>
      <c r="I92" s="1231"/>
      <c r="J92" s="1231"/>
    </row>
    <row r="93" spans="1:10" s="179" customFormat="1" ht="33" customHeight="1" x14ac:dyDescent="0.2">
      <c r="A93" s="819" t="s">
        <v>150</v>
      </c>
      <c r="B93" s="1231" t="s">
        <v>359</v>
      </c>
      <c r="C93" s="1231"/>
      <c r="D93" s="1231"/>
      <c r="E93" s="1231"/>
      <c r="F93" s="1231"/>
      <c r="G93" s="1231"/>
      <c r="H93" s="1231"/>
      <c r="I93" s="1231"/>
      <c r="J93" s="1231"/>
    </row>
    <row r="94" spans="1:10" s="179" customFormat="1" ht="27.75" customHeight="1" x14ac:dyDescent="0.2">
      <c r="A94" s="819" t="s">
        <v>150</v>
      </c>
      <c r="B94" s="1231" t="s">
        <v>360</v>
      </c>
      <c r="C94" s="1231"/>
      <c r="D94" s="1231"/>
      <c r="E94" s="1231"/>
      <c r="F94" s="1231"/>
      <c r="G94" s="1231"/>
      <c r="H94" s="1231"/>
      <c r="I94" s="1231"/>
      <c r="J94" s="1231"/>
    </row>
    <row r="95" spans="1:10" s="179" customFormat="1" ht="23.25" customHeight="1" x14ac:dyDescent="0.2">
      <c r="A95" s="819" t="s">
        <v>150</v>
      </c>
      <c r="B95" s="1231" t="s">
        <v>361</v>
      </c>
      <c r="C95" s="1231"/>
      <c r="D95" s="1231"/>
      <c r="E95" s="1231"/>
      <c r="F95" s="1231"/>
      <c r="G95" s="1231"/>
      <c r="H95" s="1231"/>
      <c r="I95" s="1231"/>
      <c r="J95" s="1231"/>
    </row>
    <row r="96" spans="1:10" s="179" customFormat="1" ht="20.100000000000001" customHeight="1" x14ac:dyDescent="0.2">
      <c r="A96" s="819" t="s">
        <v>150</v>
      </c>
      <c r="B96" s="1231" t="s">
        <v>226</v>
      </c>
      <c r="C96" s="1231"/>
      <c r="D96" s="1231"/>
      <c r="E96" s="1231"/>
      <c r="F96" s="1231"/>
      <c r="G96" s="1231"/>
      <c r="H96" s="1231"/>
      <c r="I96" s="1231"/>
      <c r="J96" s="1231"/>
    </row>
    <row r="97" spans="1:10" s="198" customFormat="1" ht="33" customHeight="1" x14ac:dyDescent="0.25">
      <c r="A97" s="819" t="s">
        <v>150</v>
      </c>
      <c r="B97" s="1231" t="s">
        <v>362</v>
      </c>
      <c r="C97" s="1231"/>
      <c r="D97" s="1231"/>
      <c r="E97" s="1231"/>
      <c r="F97" s="1231"/>
      <c r="G97" s="1231"/>
      <c r="H97" s="1231"/>
      <c r="I97" s="1231"/>
      <c r="J97" s="1231"/>
    </row>
    <row r="98" spans="1:10" s="198" customFormat="1" ht="33" customHeight="1" x14ac:dyDescent="0.25">
      <c r="A98" s="819" t="s">
        <v>150</v>
      </c>
      <c r="B98" s="1231" t="s">
        <v>300</v>
      </c>
      <c r="C98" s="1231"/>
      <c r="D98" s="1231"/>
      <c r="E98" s="1231"/>
      <c r="F98" s="1231"/>
      <c r="G98" s="1231"/>
      <c r="H98" s="1231"/>
      <c r="I98" s="1231"/>
      <c r="J98" s="1231"/>
    </row>
    <row r="99" spans="1:10" s="179" customFormat="1" ht="20.100000000000001" customHeight="1" x14ac:dyDescent="0.2">
      <c r="A99" s="756"/>
      <c r="B99" s="757"/>
      <c r="C99" s="757"/>
      <c r="D99" s="757"/>
      <c r="E99" s="757"/>
      <c r="F99" s="757"/>
      <c r="G99" s="757"/>
      <c r="H99" s="757"/>
      <c r="I99" s="757"/>
      <c r="J99" s="757"/>
    </row>
    <row r="100" spans="1:10" ht="20.100000000000001" customHeight="1" x14ac:dyDescent="0.2"/>
    <row r="101" spans="1:10" ht="20.100000000000001" customHeight="1" x14ac:dyDescent="0.2">
      <c r="A101" s="779"/>
      <c r="B101" s="1344"/>
      <c r="C101" s="1344"/>
      <c r="D101" s="1344"/>
      <c r="E101" s="1344"/>
      <c r="F101" s="1344"/>
      <c r="G101" s="1344"/>
      <c r="H101" s="1344"/>
      <c r="I101" s="1344"/>
      <c r="J101" s="1344"/>
    </row>
    <row r="102" spans="1:10" ht="20.100000000000001" customHeight="1" x14ac:dyDescent="0.2">
      <c r="A102" s="779"/>
      <c r="B102" s="780"/>
      <c r="C102" s="780"/>
      <c r="D102" s="780"/>
      <c r="E102" s="780"/>
      <c r="F102" s="780"/>
      <c r="G102" s="780"/>
      <c r="H102" s="762"/>
      <c r="I102" s="762"/>
      <c r="J102" s="762"/>
    </row>
    <row r="103" spans="1:10" ht="20.100000000000001" customHeight="1" x14ac:dyDescent="0.25">
      <c r="A103" s="761"/>
      <c r="B103" s="761"/>
      <c r="C103" s="761"/>
      <c r="D103" s="761"/>
      <c r="E103" s="761"/>
      <c r="F103" s="761"/>
      <c r="G103" s="715"/>
      <c r="H103" s="715"/>
    </row>
    <row r="104" spans="1:10" ht="20.100000000000001" customHeight="1" x14ac:dyDescent="0.2"/>
    <row r="105" spans="1:10" ht="20.100000000000001" customHeight="1" x14ac:dyDescent="0.25">
      <c r="A105" s="1284" t="s">
        <v>19</v>
      </c>
      <c r="B105" s="1284"/>
      <c r="C105" s="1284"/>
      <c r="E105" s="758"/>
    </row>
    <row r="106" spans="1:10" ht="20.100000000000001" customHeight="1" x14ac:dyDescent="0.2"/>
    <row r="107" spans="1:10" ht="20.100000000000001" customHeight="1" x14ac:dyDescent="0.2">
      <c r="G107" s="708"/>
      <c r="J107" s="708"/>
    </row>
    <row r="108" spans="1:10" ht="20.100000000000001" customHeight="1" thickBot="1" x14ac:dyDescent="0.3">
      <c r="A108" s="758"/>
      <c r="B108" s="1285"/>
      <c r="C108" s="1285"/>
      <c r="D108" s="1285"/>
      <c r="E108" s="1285"/>
      <c r="F108" s="787"/>
      <c r="G108" s="760"/>
      <c r="H108" s="760"/>
      <c r="I108" s="760"/>
      <c r="J108" s="787"/>
    </row>
    <row r="109" spans="1:10" ht="20.100000000000001" customHeight="1" x14ac:dyDescent="0.25">
      <c r="B109" s="1286" t="s">
        <v>302</v>
      </c>
      <c r="C109" s="1286"/>
      <c r="D109" s="1286"/>
      <c r="E109" s="1286"/>
      <c r="G109" s="1287" t="s">
        <v>147</v>
      </c>
      <c r="H109" s="1287"/>
      <c r="I109" s="1287"/>
      <c r="J109" s="1287"/>
    </row>
    <row r="110" spans="1:10" ht="20.100000000000001" customHeight="1" x14ac:dyDescent="0.25">
      <c r="A110" s="1363" t="e">
        <f>VLOOKUP($F$108,'DATOS } '!$V$109:$Y$113,4,FALSE)</f>
        <v>#N/A</v>
      </c>
      <c r="B110" s="1363"/>
      <c r="C110" s="1363"/>
      <c r="D110" s="1363"/>
      <c r="E110" s="1363"/>
      <c r="F110" s="1363"/>
      <c r="G110" s="1284" t="e">
        <f>VLOOKUP($J$108,'DATOS } '!V109:AA113,6,FALSE)</f>
        <v>#N/A</v>
      </c>
      <c r="H110" s="1284"/>
      <c r="I110" s="1284"/>
      <c r="J110" s="1284"/>
    </row>
    <row r="111" spans="1:10" ht="20.100000000000001" customHeight="1" x14ac:dyDescent="0.25">
      <c r="B111" s="1284" t="e">
        <f>VLOOKUP($F$108,'DATOS } '!$V$109:$Y$113,2,FALSE)</f>
        <v>#N/A</v>
      </c>
      <c r="C111" s="1284"/>
      <c r="D111" s="1284"/>
      <c r="E111" s="1284"/>
      <c r="G111" s="1288" t="e">
        <f>VLOOKUP($J$108,'DATOS } '!$V$109:$AA$113,2,FALSE)</f>
        <v>#N/A</v>
      </c>
      <c r="H111" s="1288"/>
      <c r="I111" s="1288"/>
      <c r="J111" s="1288"/>
    </row>
    <row r="112" spans="1:10" ht="20.100000000000001" customHeight="1" x14ac:dyDescent="0.2">
      <c r="J112" s="708"/>
    </row>
    <row r="113" spans="1:10" ht="20.100000000000001" customHeight="1" x14ac:dyDescent="0.2">
      <c r="B113" s="1343" t="s">
        <v>260</v>
      </c>
      <c r="C113" s="1343"/>
      <c r="D113" s="1237" t="s">
        <v>401</v>
      </c>
      <c r="E113" s="1237"/>
      <c r="F113" s="1289"/>
      <c r="G113" s="1289"/>
      <c r="J113" s="708"/>
    </row>
    <row r="114" spans="1:10" ht="20.100000000000001" customHeight="1" x14ac:dyDescent="0.2">
      <c r="J114" s="708"/>
    </row>
    <row r="115" spans="1:10" ht="20.100000000000001" customHeight="1" x14ac:dyDescent="0.25">
      <c r="A115" s="1287" t="s">
        <v>67</v>
      </c>
      <c r="B115" s="1287"/>
      <c r="C115" s="1287"/>
      <c r="D115" s="1287"/>
      <c r="E115" s="1287"/>
      <c r="F115" s="1287"/>
      <c r="G115" s="1287"/>
      <c r="H115" s="1287"/>
      <c r="I115" s="1287"/>
      <c r="J115" s="1287"/>
    </row>
    <row r="116" spans="1:10" ht="20.100000000000001" customHeight="1" x14ac:dyDescent="0.2"/>
  </sheetData>
  <sheetProtection password="CF7A" sheet="1" objects="1" scenarios="1"/>
  <mergeCells count="94">
    <mergeCell ref="B27:E27"/>
    <mergeCell ref="A28:D28"/>
    <mergeCell ref="A20:C20"/>
    <mergeCell ref="D20:G20"/>
    <mergeCell ref="A22:F22"/>
    <mergeCell ref="G22:J22"/>
    <mergeCell ref="A24:F24"/>
    <mergeCell ref="E28:F28"/>
    <mergeCell ref="A26:J26"/>
    <mergeCell ref="D15:G15"/>
    <mergeCell ref="A6:B6"/>
    <mergeCell ref="D6:I6"/>
    <mergeCell ref="A7:B7"/>
    <mergeCell ref="D7:G7"/>
    <mergeCell ref="A9:C9"/>
    <mergeCell ref="A5:B5"/>
    <mergeCell ref="D5:J5"/>
    <mergeCell ref="G35:H35"/>
    <mergeCell ref="I35:J35"/>
    <mergeCell ref="D9:E9"/>
    <mergeCell ref="F9:H9"/>
    <mergeCell ref="I9:J9"/>
    <mergeCell ref="A11:J11"/>
    <mergeCell ref="A13:C13"/>
    <mergeCell ref="D13:F13"/>
    <mergeCell ref="A14:C14"/>
    <mergeCell ref="D14:G14"/>
    <mergeCell ref="A16:C16"/>
    <mergeCell ref="D16:G16"/>
    <mergeCell ref="A17:J18"/>
    <mergeCell ref="A15:C15"/>
    <mergeCell ref="A1:J1"/>
    <mergeCell ref="G2:H2"/>
    <mergeCell ref="I2:J2"/>
    <mergeCell ref="A3:C3"/>
    <mergeCell ref="G3:H3"/>
    <mergeCell ref="A30:J30"/>
    <mergeCell ref="A32:J32"/>
    <mergeCell ref="G36:H36"/>
    <mergeCell ref="I36:J36"/>
    <mergeCell ref="A37:J37"/>
    <mergeCell ref="I40:J40"/>
    <mergeCell ref="A41:B41"/>
    <mergeCell ref="C41:D41"/>
    <mergeCell ref="E41:F41"/>
    <mergeCell ref="G39:J39"/>
    <mergeCell ref="G40:H40"/>
    <mergeCell ref="A42:B42"/>
    <mergeCell ref="C42:D42"/>
    <mergeCell ref="E42:F42"/>
    <mergeCell ref="A39:B40"/>
    <mergeCell ref="C39:D40"/>
    <mergeCell ref="E39:F40"/>
    <mergeCell ref="A44:J44"/>
    <mergeCell ref="A46:J48"/>
    <mergeCell ref="A50:C50"/>
    <mergeCell ref="G50:H50"/>
    <mergeCell ref="I50:J50"/>
    <mergeCell ref="A51:C51"/>
    <mergeCell ref="G51:H51"/>
    <mergeCell ref="I51:J51"/>
    <mergeCell ref="B98:J98"/>
    <mergeCell ref="B97:J97"/>
    <mergeCell ref="A53:J53"/>
    <mergeCell ref="A55:J56"/>
    <mergeCell ref="A58:J58"/>
    <mergeCell ref="A60:A61"/>
    <mergeCell ref="B60:B61"/>
    <mergeCell ref="C60:D60"/>
    <mergeCell ref="E60:E61"/>
    <mergeCell ref="F60:F61"/>
    <mergeCell ref="G60:I60"/>
    <mergeCell ref="G84:H84"/>
    <mergeCell ref="I84:J84"/>
    <mergeCell ref="F113:G113"/>
    <mergeCell ref="A110:F110"/>
    <mergeCell ref="A115:J115"/>
    <mergeCell ref="B113:C113"/>
    <mergeCell ref="D113:E113"/>
    <mergeCell ref="B109:E109"/>
    <mergeCell ref="G109:J109"/>
    <mergeCell ref="G110:J110"/>
    <mergeCell ref="B111:E111"/>
    <mergeCell ref="G111:J111"/>
    <mergeCell ref="A86:J88"/>
    <mergeCell ref="A91:D91"/>
    <mergeCell ref="A105:C105"/>
    <mergeCell ref="B108:E108"/>
    <mergeCell ref="B92:J92"/>
    <mergeCell ref="B93:J93"/>
    <mergeCell ref="B94:J94"/>
    <mergeCell ref="B95:J95"/>
    <mergeCell ref="B96:J96"/>
    <mergeCell ref="B101:J101"/>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Vr.9 (2019-12-13)
&amp;P de &amp;N</oddFooter>
  </headerFooter>
  <rowBreaks count="2" manualBreakCount="2">
    <brk id="33" max="9" man="1"/>
    <brk id="82" max="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 '!$B$123:$B$133</xm:f>
          </x14:formula1>
          <xm:sqref>J38</xm:sqref>
        </x14:dataValidation>
        <x14:dataValidation type="list" allowBlank="1" showInputMessage="1" showErrorMessage="1">
          <x14:formula1>
            <xm:f>'DATOS } '!$V$109:$V$113</xm:f>
          </x14:formula1>
          <xm:sqref>J108</xm:sqref>
        </x14:dataValidation>
        <x14:dataValidation type="list" allowBlank="1" showInputMessage="1" showErrorMessage="1">
          <x14:formula1>
            <xm:f>'DATOS } '!$V$109:$V$111</xm:f>
          </x14:formula1>
          <xm:sqref>F108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275"/>
      <c r="D31" s="275"/>
      <c r="E31" s="275"/>
      <c r="F31" s="27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sal2ZI9SLojPZJzDAd2rr60EFNcYWdYpkviuXRie3ogf/FVE9UIWwsIr1D8iTWDyKSsqa/bxjQehCRpaszcldA==" saltValue="Zav0c3nlsY3FqNpAJPpVc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0" sqref="F10:G10"/>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75"/>
      <c r="D28" s="275"/>
      <c r="E28" s="275"/>
      <c r="F28" s="276"/>
      <c r="G28" s="53"/>
      <c r="H28" s="53"/>
      <c r="I28" s="53"/>
      <c r="J28" s="53"/>
    </row>
    <row r="29" spans="1:11" s="54" customFormat="1" ht="31.5" customHeight="1" x14ac:dyDescent="0.2">
      <c r="A29" s="899"/>
      <c r="B29" s="124" t="s">
        <v>2</v>
      </c>
      <c r="C29" s="275"/>
      <c r="D29" s="275"/>
      <c r="E29" s="275"/>
      <c r="F29" s="276"/>
      <c r="G29" s="53"/>
      <c r="H29" s="53"/>
      <c r="I29" s="53"/>
      <c r="J29" s="53"/>
    </row>
    <row r="30" spans="1:11" s="54" customFormat="1" ht="31.5" customHeight="1" x14ac:dyDescent="0.2">
      <c r="A30" s="899"/>
      <c r="B30" s="124" t="s">
        <v>2</v>
      </c>
      <c r="C30" s="275"/>
      <c r="D30" s="275"/>
      <c r="E30" s="275"/>
      <c r="F30" s="276"/>
      <c r="G30" s="53"/>
      <c r="H30" s="53"/>
      <c r="I30" s="53"/>
      <c r="J30" s="53"/>
    </row>
    <row r="31" spans="1:11" s="54" customFormat="1" ht="31.5" customHeight="1" thickBot="1" x14ac:dyDescent="0.25">
      <c r="A31" s="900"/>
      <c r="B31" s="60" t="s">
        <v>0</v>
      </c>
      <c r="C31" s="275"/>
      <c r="D31" s="275"/>
      <c r="E31" s="275"/>
      <c r="F31" s="27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287" t="e">
        <f t="shared" ref="C40:F40" si="0">+AVERAGE(C28,C31)</f>
        <v>#DIV/0!</v>
      </c>
      <c r="D40" s="288" t="e">
        <f t="shared" si="0"/>
        <v>#DIV/0!</v>
      </c>
      <c r="E40" s="288" t="e">
        <f t="shared" si="0"/>
        <v>#DIV/0!</v>
      </c>
      <c r="F40" s="681" t="e">
        <f t="shared" si="0"/>
        <v>#DIV/0!</v>
      </c>
      <c r="G40" s="53"/>
      <c r="H40" s="886"/>
      <c r="I40" s="887"/>
      <c r="J40" s="888"/>
    </row>
    <row r="41" spans="1:11" s="54" customFormat="1" ht="31.5" customHeight="1" x14ac:dyDescent="0.2">
      <c r="A41" s="66"/>
      <c r="B41" s="68"/>
      <c r="C41" s="289" t="e">
        <f t="shared" ref="C41:F41" si="1">+AVERAGE(C29:C30)</f>
        <v>#DIV/0!</v>
      </c>
      <c r="D41" s="290" t="e">
        <f t="shared" si="1"/>
        <v>#DIV/0!</v>
      </c>
      <c r="E41" s="290" t="e">
        <f t="shared" si="1"/>
        <v>#DIV/0!</v>
      </c>
      <c r="F41" s="682" t="e">
        <f t="shared" si="1"/>
        <v>#DIV/0!</v>
      </c>
      <c r="G41" s="53"/>
      <c r="H41" s="886"/>
      <c r="I41" s="887"/>
      <c r="J41" s="888"/>
    </row>
    <row r="42" spans="1:11" s="54" customFormat="1" ht="31.5" customHeight="1" thickBot="1" x14ac:dyDescent="0.25">
      <c r="A42" s="66"/>
      <c r="B42" s="70"/>
      <c r="C42" s="291" t="e">
        <f>+C41-C40</f>
        <v>#DIV/0!</v>
      </c>
      <c r="D42" s="292" t="e">
        <f t="shared" ref="D42:F42" si="2">+D41-D40</f>
        <v>#DIV/0!</v>
      </c>
      <c r="E42" s="292" t="e">
        <f t="shared" si="2"/>
        <v>#DIV/0!</v>
      </c>
      <c r="F42" s="683" t="e">
        <f t="shared" si="2"/>
        <v>#DIV/0!</v>
      </c>
      <c r="G42" s="53"/>
      <c r="H42" s="889"/>
      <c r="I42" s="890"/>
      <c r="J42" s="891"/>
    </row>
    <row r="43" spans="1:11" s="54" customFormat="1" ht="31.5" customHeight="1" thickBot="1" x14ac:dyDescent="0.25">
      <c r="A43" s="53"/>
      <c r="B43" s="71" t="s">
        <v>41</v>
      </c>
      <c r="C43" s="28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w2qMmI/jb8kcUdROYimCM11cUijJs3HdfeE8ZaakMa7HSYb/ySnC0ooOV5x4eQ8CxwulfnCQO6DzTbF/FVhJvw==" saltValue="2X0AB8XB23znlPLARSMEZA=="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A22" sqref="A22:J22"/>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69"/>
      <c r="D28" s="269"/>
      <c r="E28" s="269"/>
      <c r="F28" s="270"/>
      <c r="G28" s="53"/>
      <c r="H28" s="53"/>
      <c r="I28" s="53"/>
      <c r="J28" s="53"/>
    </row>
    <row r="29" spans="1:11" s="54" customFormat="1" ht="31.5" customHeight="1" x14ac:dyDescent="0.2">
      <c r="A29" s="899"/>
      <c r="B29" s="124" t="s">
        <v>2</v>
      </c>
      <c r="C29" s="271"/>
      <c r="D29" s="271"/>
      <c r="E29" s="271"/>
      <c r="F29" s="272"/>
      <c r="G29" s="53"/>
      <c r="H29" s="53"/>
      <c r="I29" s="53"/>
      <c r="J29" s="53"/>
    </row>
    <row r="30" spans="1:11" s="54" customFormat="1" ht="31.5" customHeight="1" x14ac:dyDescent="0.2">
      <c r="A30" s="899"/>
      <c r="B30" s="124" t="s">
        <v>2</v>
      </c>
      <c r="C30" s="271"/>
      <c r="D30" s="271"/>
      <c r="E30" s="271"/>
      <c r="F30" s="272"/>
      <c r="G30" s="53"/>
      <c r="H30" s="53"/>
      <c r="I30" s="53"/>
      <c r="J30" s="53"/>
    </row>
    <row r="31" spans="1:11" s="54" customFormat="1" ht="31.5" customHeight="1" thickBot="1" x14ac:dyDescent="0.25">
      <c r="A31" s="900"/>
      <c r="B31" s="60" t="s">
        <v>0</v>
      </c>
      <c r="C31" s="273"/>
      <c r="D31" s="273"/>
      <c r="E31" s="273"/>
      <c r="F31" s="274"/>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53"/>
      <c r="I39" s="954"/>
      <c r="J39" s="955"/>
    </row>
    <row r="40" spans="1:11" s="54" customFormat="1" ht="31.5" customHeight="1" x14ac:dyDescent="0.2">
      <c r="A40" s="66"/>
      <c r="B40" s="67"/>
      <c r="C40" s="281" t="e">
        <f t="shared" ref="C40:F40" si="0">+AVERAGE(C28,C31)</f>
        <v>#DIV/0!</v>
      </c>
      <c r="D40" s="282" t="e">
        <f t="shared" si="0"/>
        <v>#DIV/0!</v>
      </c>
      <c r="E40" s="282" t="e">
        <f t="shared" si="0"/>
        <v>#DIV/0!</v>
      </c>
      <c r="F40" s="678" t="e">
        <f t="shared" si="0"/>
        <v>#DIV/0!</v>
      </c>
      <c r="G40" s="53"/>
      <c r="H40" s="956"/>
      <c r="I40" s="957"/>
      <c r="J40" s="958"/>
    </row>
    <row r="41" spans="1:11" s="54" customFormat="1" ht="31.5" customHeight="1" x14ac:dyDescent="0.2">
      <c r="A41" s="66"/>
      <c r="B41" s="68"/>
      <c r="C41" s="283" t="e">
        <f t="shared" ref="C41:F41" si="1">+AVERAGE(C29:C30)</f>
        <v>#DIV/0!</v>
      </c>
      <c r="D41" s="92" t="e">
        <f t="shared" si="1"/>
        <v>#DIV/0!</v>
      </c>
      <c r="E41" s="92" t="e">
        <f t="shared" si="1"/>
        <v>#DIV/0!</v>
      </c>
      <c r="F41" s="679" t="e">
        <f t="shared" si="1"/>
        <v>#DIV/0!</v>
      </c>
      <c r="G41" s="53"/>
      <c r="H41" s="956"/>
      <c r="I41" s="957"/>
      <c r="J41" s="958"/>
    </row>
    <row r="42" spans="1:11" s="54" customFormat="1" ht="31.5" customHeight="1" thickBot="1" x14ac:dyDescent="0.25">
      <c r="A42" s="66"/>
      <c r="B42" s="70"/>
      <c r="C42" s="284" t="e">
        <f>+C41-C40</f>
        <v>#DIV/0!</v>
      </c>
      <c r="D42" s="285" t="e">
        <f t="shared" ref="D42:F42" si="2">+D41-D40</f>
        <v>#DIV/0!</v>
      </c>
      <c r="E42" s="285" t="e">
        <f t="shared" si="2"/>
        <v>#DIV/0!</v>
      </c>
      <c r="F42" s="680" t="e">
        <f t="shared" si="2"/>
        <v>#DIV/0!</v>
      </c>
      <c r="G42" s="53"/>
      <c r="H42" s="959"/>
      <c r="I42" s="960"/>
      <c r="J42" s="961"/>
    </row>
    <row r="43" spans="1:11" s="54" customFormat="1" ht="31.5" customHeight="1" thickBot="1" x14ac:dyDescent="0.25">
      <c r="A43" s="53"/>
      <c r="B43" s="71" t="s">
        <v>41</v>
      </c>
      <c r="C43" s="293"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414"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415"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wuYaEuGvZy0FtATj4zQ4c1/Lrux8YzhR2zeL6ru/hy+BSAahrEWoPnE163QwhWBY/q/yExTza+R4AVKD2B3l/g==" saltValue="ezCdB84ylqPHmAGDVkjBb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269"/>
      <c r="D28" s="269"/>
      <c r="E28" s="269"/>
      <c r="F28" s="270"/>
      <c r="G28" s="53"/>
      <c r="H28" s="53"/>
      <c r="I28" s="53"/>
      <c r="J28" s="53"/>
    </row>
    <row r="29" spans="1:11" s="54" customFormat="1" ht="31.5" customHeight="1" x14ac:dyDescent="0.2">
      <c r="A29" s="899"/>
      <c r="B29" s="124" t="s">
        <v>2</v>
      </c>
      <c r="C29" s="271"/>
      <c r="D29" s="271"/>
      <c r="E29" s="271"/>
      <c r="F29" s="272"/>
      <c r="G29" s="53"/>
      <c r="H29" s="53"/>
      <c r="I29" s="53"/>
      <c r="J29" s="53"/>
    </row>
    <row r="30" spans="1:11" s="54" customFormat="1" ht="31.5" customHeight="1" x14ac:dyDescent="0.2">
      <c r="A30" s="899"/>
      <c r="B30" s="124" t="s">
        <v>2</v>
      </c>
      <c r="C30" s="271"/>
      <c r="D30" s="271"/>
      <c r="E30" s="271"/>
      <c r="F30" s="272"/>
      <c r="G30" s="53"/>
      <c r="H30" s="53"/>
      <c r="I30" s="53"/>
      <c r="J30" s="53"/>
    </row>
    <row r="31" spans="1:11" s="54" customFormat="1" ht="31.5" customHeight="1" thickBot="1" x14ac:dyDescent="0.25">
      <c r="A31" s="900"/>
      <c r="B31" s="60" t="s">
        <v>0</v>
      </c>
      <c r="C31" s="273"/>
      <c r="D31" s="273"/>
      <c r="E31" s="273"/>
      <c r="F31" s="274"/>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53"/>
      <c r="I39" s="954"/>
      <c r="J39" s="955"/>
    </row>
    <row r="40" spans="1:11" s="54" customFormat="1" ht="31.5" customHeight="1" x14ac:dyDescent="0.2">
      <c r="A40" s="66"/>
      <c r="B40" s="67"/>
      <c r="C40" s="281" t="e">
        <f t="shared" ref="C40:F40" si="0">+AVERAGE(C28,C31)</f>
        <v>#DIV/0!</v>
      </c>
      <c r="D40" s="282" t="e">
        <f t="shared" si="0"/>
        <v>#DIV/0!</v>
      </c>
      <c r="E40" s="282" t="e">
        <f t="shared" si="0"/>
        <v>#DIV/0!</v>
      </c>
      <c r="F40" s="678" t="e">
        <f t="shared" si="0"/>
        <v>#DIV/0!</v>
      </c>
      <c r="G40" s="53"/>
      <c r="H40" s="956"/>
      <c r="I40" s="957"/>
      <c r="J40" s="958"/>
    </row>
    <row r="41" spans="1:11" s="54" customFormat="1" ht="31.5" customHeight="1" x14ac:dyDescent="0.2">
      <c r="A41" s="66"/>
      <c r="B41" s="68"/>
      <c r="C41" s="283" t="e">
        <f t="shared" ref="C41:F41" si="1">+AVERAGE(C29:C30)</f>
        <v>#DIV/0!</v>
      </c>
      <c r="D41" s="92" t="e">
        <f t="shared" si="1"/>
        <v>#DIV/0!</v>
      </c>
      <c r="E41" s="92" t="e">
        <f t="shared" si="1"/>
        <v>#DIV/0!</v>
      </c>
      <c r="F41" s="679" t="e">
        <f t="shared" si="1"/>
        <v>#DIV/0!</v>
      </c>
      <c r="G41" s="53"/>
      <c r="H41" s="956"/>
      <c r="I41" s="957"/>
      <c r="J41" s="958"/>
    </row>
    <row r="42" spans="1:11" s="54" customFormat="1" ht="31.5" customHeight="1" thickBot="1" x14ac:dyDescent="0.25">
      <c r="A42" s="66"/>
      <c r="B42" s="70"/>
      <c r="C42" s="284" t="e">
        <f>+C41-C40</f>
        <v>#DIV/0!</v>
      </c>
      <c r="D42" s="285" t="e">
        <f t="shared" ref="D42:F42" si="2">+D41-D40</f>
        <v>#DIV/0!</v>
      </c>
      <c r="E42" s="285" t="e">
        <f t="shared" si="2"/>
        <v>#DIV/0!</v>
      </c>
      <c r="F42" s="680" t="e">
        <f t="shared" si="2"/>
        <v>#DIV/0!</v>
      </c>
      <c r="G42" s="53"/>
      <c r="H42" s="959"/>
      <c r="I42" s="960"/>
      <c r="J42" s="961"/>
    </row>
    <row r="43" spans="1:11" s="54" customFormat="1" ht="31.5" customHeight="1" thickBot="1" x14ac:dyDescent="0.25">
      <c r="A43" s="53"/>
      <c r="B43" s="71" t="s">
        <v>41</v>
      </c>
      <c r="C43" s="293"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D4qJ6RqIHi4vQajKVhEE9nk4GbOk5dwnUuDlMsRDV5954SdoPdc3GLBvftLYeLqV6aTzCuzcC42Wxr4+DIWdLQ==" saltValue="m0HImNMa8zptk1JefAH1Hg=="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E6" sqref="E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950" t="s">
        <v>37</v>
      </c>
      <c r="B28" s="173" t="s">
        <v>0</v>
      </c>
      <c r="C28" s="174"/>
      <c r="D28" s="174"/>
      <c r="E28" s="174"/>
      <c r="F28" s="175"/>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883"/>
      <c r="I39" s="884"/>
      <c r="J39" s="885"/>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886"/>
      <c r="I40" s="887"/>
      <c r="J40" s="888"/>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886"/>
      <c r="I41" s="887"/>
      <c r="J41" s="888"/>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889"/>
      <c r="I42" s="890"/>
      <c r="J42" s="891"/>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5JnxsyV73InaqF7RUkW7M3AQunDxME1uEMfIP9Yxjx8wPjWu0GPD16Wxb39BRYugjMdbJi8IywKPENETzeGzFw==" saltValue="wT8bVTBwkKFh8C3/t79t+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D17" sqref="D17"/>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62"/>
      <c r="I39" s="963"/>
      <c r="J39" s="964"/>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65"/>
      <c r="I40" s="966"/>
      <c r="J40" s="967"/>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65"/>
      <c r="I41" s="966"/>
      <c r="J41" s="967"/>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68"/>
      <c r="I42" s="969"/>
      <c r="J42" s="970"/>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PUjQpyTWD3RqORwNkUGQ1z3HmK1afoZUThYVemlHjb65PW/mIj8adBKFrHLQvGIxYxk5MOEoPR0rZNm2cJIOjA==" saltValue="YZR805CXdJEEww7isioxVw=="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'!$B$6:$B$28</xm:f>
          </x14:formula1>
          <xm:sqref>I3:J4</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'!$N$69:$N$114</xm:f>
          </x14:formula1>
          <xm:sqref>F48</xm:sqref>
        </x14:dataValidation>
        <x14:dataValidation type="list" allowBlank="1" showInputMessage="1" showErrorMessage="1">
          <x14:formula1>
            <xm:f>'DATOS } '!$B$36:$B$58</xm:f>
          </x14:formula1>
          <xm:sqref>J6</xm:sqref>
        </x14:dataValidation>
        <x14:dataValidation type="list" allowBlank="1" showInputMessage="1" showErrorMessage="1">
          <x14:formula1>
            <xm:f>'DATOS } '!$N$27:$N$45</xm:f>
          </x14:formula1>
          <xm:sqref>E6</xm:sqref>
        </x14:dataValidation>
        <x14:dataValidation type="list" allowBlank="1" showInputMessage="1" showErrorMessage="1">
          <x14:formula1>
            <xm:f>'DATOS } '!$V$109:$V$113</xm:f>
          </x14:formula1>
          <xm:sqref>H25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4"/>
  <sheetViews>
    <sheetView showGridLines="0" view="pageBreakPreview" zoomScale="60" zoomScaleNormal="10" workbookViewId="0">
      <selection activeCell="F16" sqref="F16"/>
    </sheetView>
  </sheetViews>
  <sheetFormatPr baseColWidth="10" defaultRowHeight="31.5" customHeight="1" x14ac:dyDescent="0.2"/>
  <cols>
    <col min="1" max="1" width="12.5703125" style="41" customWidth="1"/>
    <col min="2" max="2" width="12" style="41" customWidth="1"/>
    <col min="3" max="3" width="15.7109375" style="41" customWidth="1"/>
    <col min="4" max="4" width="17" style="41" customWidth="1"/>
    <col min="5" max="5" width="15.5703125" style="41" customWidth="1"/>
    <col min="6" max="6" width="18.5703125" style="41" customWidth="1"/>
    <col min="7" max="7" width="15.7109375" style="41" customWidth="1"/>
    <col min="8" max="8" width="24.42578125" style="41" bestFit="1" customWidth="1"/>
    <col min="9" max="9" width="13.85546875" style="41" bestFit="1" customWidth="1"/>
    <col min="10" max="10" width="13.7109375" style="41" customWidth="1"/>
    <col min="11" max="19" width="11.42578125" style="12"/>
    <col min="20" max="20" width="15.85546875" style="12" bestFit="1" customWidth="1"/>
    <col min="21" max="21" width="14.42578125" style="12" bestFit="1" customWidth="1"/>
    <col min="22" max="16384" width="11.42578125" style="12"/>
  </cols>
  <sheetData>
    <row r="1" spans="1:16" ht="47.25" customHeight="1" thickBot="1" x14ac:dyDescent="0.25">
      <c r="A1" s="939"/>
      <c r="B1" s="940"/>
      <c r="C1" s="941" t="s">
        <v>64</v>
      </c>
      <c r="D1" s="942"/>
      <c r="E1" s="942"/>
      <c r="F1" s="942"/>
      <c r="G1" s="942"/>
      <c r="H1" s="942"/>
      <c r="I1" s="942"/>
      <c r="J1" s="942"/>
      <c r="K1" s="942"/>
      <c r="L1" s="942"/>
      <c r="M1" s="943"/>
      <c r="N1" s="11"/>
      <c r="O1" s="11"/>
      <c r="P1" s="11"/>
    </row>
    <row r="2" spans="1:16" s="15" customFormat="1" ht="9.75" customHeight="1" thickBot="1" x14ac:dyDescent="0.25">
      <c r="A2" s="13"/>
      <c r="B2" s="13"/>
      <c r="C2" s="14"/>
      <c r="D2" s="14"/>
      <c r="E2" s="14"/>
      <c r="F2" s="14"/>
      <c r="G2" s="14"/>
      <c r="H2" s="14"/>
      <c r="K2" s="16"/>
      <c r="M2" s="11"/>
    </row>
    <row r="3" spans="1:16" s="16" customFormat="1" ht="35.25" customHeight="1" thickBot="1" x14ac:dyDescent="0.25">
      <c r="A3" s="17" t="s">
        <v>20</v>
      </c>
      <c r="B3" s="18" t="s">
        <v>62</v>
      </c>
      <c r="C3" s="19" t="s">
        <v>255</v>
      </c>
      <c r="D3" s="19" t="s">
        <v>63</v>
      </c>
      <c r="E3" s="19" t="s">
        <v>11</v>
      </c>
      <c r="F3" s="20" t="s">
        <v>21</v>
      </c>
      <c r="G3" s="385" t="s">
        <v>399</v>
      </c>
      <c r="H3" s="21" t="s">
        <v>17</v>
      </c>
      <c r="I3" s="944"/>
      <c r="J3" s="945"/>
      <c r="K3" s="15"/>
      <c r="M3" s="11"/>
    </row>
    <row r="4" spans="1:16" s="15" customFormat="1" ht="32.25" customHeight="1" thickBot="1" x14ac:dyDescent="0.25">
      <c r="A4" s="22" t="e">
        <f>VLOOKUP($I$3,'DATOS } '!B6:J28,2,FALSE)</f>
        <v>#N/A</v>
      </c>
      <c r="B4" s="22" t="e">
        <f>VLOOKUP($I$3,'DATOS } '!$B$6:$J$28,3,FALSE)</f>
        <v>#N/A</v>
      </c>
      <c r="C4" s="23" t="e">
        <f>VLOOKUP($I$3,'DATOS } '!$B$6:$J$28,8,FALSE)</f>
        <v>#N/A</v>
      </c>
      <c r="D4" s="23" t="e">
        <f>VLOOKUP($I$3,'DATOS } '!$B$6:$J$28,6,FALSE)</f>
        <v>#N/A</v>
      </c>
      <c r="E4" s="22" t="e">
        <f>VLOOKUP($I$3,'DATOS } '!$B$6:$J$28,7,FALSE)</f>
        <v>#N/A</v>
      </c>
      <c r="F4" s="22" t="e">
        <f>VLOOKUP($I$3,'DATOS } '!$B$6:$J$28,4,FALSE)</f>
        <v>#N/A</v>
      </c>
      <c r="G4" s="22" t="e">
        <f>VLOOKUP($I$3,'DATOS } '!$B$6:$J$28,5,FALSE)</f>
        <v>#N/A</v>
      </c>
      <c r="H4" s="23" t="e">
        <f>VLOOKUP($I$3,'DATOS } '!$B$6:$J$28,9,FALSE)</f>
        <v>#N/A</v>
      </c>
      <c r="I4" s="946"/>
      <c r="J4" s="947"/>
      <c r="K4" s="12"/>
      <c r="L4" s="24"/>
      <c r="M4" s="24"/>
    </row>
    <row r="5" spans="1:16" s="26" customFormat="1" ht="6.75" customHeight="1" thickBot="1" x14ac:dyDescent="0.25">
      <c r="A5" s="25"/>
      <c r="B5" s="25"/>
      <c r="C5" s="25"/>
      <c r="F5" s="25"/>
      <c r="G5" s="25"/>
      <c r="H5" s="25"/>
      <c r="K5" s="12"/>
    </row>
    <row r="6" spans="1:16" ht="31.5" customHeight="1" thickBot="1" x14ac:dyDescent="0.25">
      <c r="A6" s="936" t="s">
        <v>22</v>
      </c>
      <c r="B6" s="937"/>
      <c r="C6" s="937"/>
      <c r="D6" s="938"/>
      <c r="E6" s="6"/>
      <c r="F6" s="936" t="s">
        <v>23</v>
      </c>
      <c r="G6" s="937"/>
      <c r="H6" s="937"/>
      <c r="I6" s="938"/>
      <c r="J6" s="7"/>
    </row>
    <row r="7" spans="1:16" ht="31.5" customHeight="1" x14ac:dyDescent="0.2">
      <c r="A7" s="27" t="s">
        <v>24</v>
      </c>
      <c r="B7" s="28" t="e">
        <f>VLOOKUP($E$6,'DATOS } '!N10:AA61,2,FALSE)</f>
        <v>#N/A</v>
      </c>
      <c r="C7" s="29" t="s">
        <v>13</v>
      </c>
      <c r="D7" s="30" t="e">
        <f>VLOOKUP($E$6,'DATOS } '!N10:AA61,3,FALSE)</f>
        <v>#N/A</v>
      </c>
      <c r="E7" s="31"/>
      <c r="F7" s="27" t="s">
        <v>24</v>
      </c>
      <c r="G7" s="30" t="e">
        <f>VLOOKUP($J$6,'DATOS } '!B36:I58,2,FALSE)</f>
        <v>#N/A</v>
      </c>
      <c r="H7" s="32" t="s">
        <v>13</v>
      </c>
      <c r="I7" s="30" t="e">
        <f>VLOOKUP($J$6,'DATOS } '!B36:I58,3,FALSE)</f>
        <v>#N/A</v>
      </c>
      <c r="J7" s="33"/>
    </row>
    <row r="8" spans="1:16" ht="31.5" customHeight="1" x14ac:dyDescent="0.2">
      <c r="A8" s="34" t="s">
        <v>25</v>
      </c>
      <c r="B8" s="35" t="e">
        <f>VLOOKUP($E$6,'DATOS } '!N10:AA61,4,FALSE)</f>
        <v>#N/A</v>
      </c>
      <c r="C8" s="36" t="s">
        <v>26</v>
      </c>
      <c r="D8" s="37" t="e">
        <f>VLOOKUP($E$6,'DATOS } '!N10:AA61,5,FALSE)</f>
        <v>#N/A</v>
      </c>
      <c r="E8" s="31"/>
      <c r="F8" s="34" t="s">
        <v>25</v>
      </c>
      <c r="G8" s="35" t="e">
        <f>VLOOKUP($J$6,'DATOS } '!B36:I58,4,FALSE)</f>
        <v>#N/A</v>
      </c>
      <c r="H8" s="36" t="s">
        <v>26</v>
      </c>
      <c r="I8" s="37" t="e">
        <f>VLOOKUP($J$6,'DATOS } '!B36:I58,5,FALSE)</f>
        <v>#N/A</v>
      </c>
      <c r="J8" s="33"/>
    </row>
    <row r="9" spans="1:16" ht="31.5" customHeight="1" x14ac:dyDescent="0.2">
      <c r="A9" s="38" t="s">
        <v>27</v>
      </c>
      <c r="B9" s="35" t="e">
        <f>VLOOKUP($E$6,'DATOS } '!N10:AA61,6,FALSE)</f>
        <v>#N/A</v>
      </c>
      <c r="C9" s="39" t="s">
        <v>18</v>
      </c>
      <c r="D9" s="40" t="e">
        <f>VLOOKUP($E$6,'DATOS } '!N10:AA61,7,FALSE)</f>
        <v>#N/A</v>
      </c>
      <c r="F9" s="915" t="s">
        <v>69</v>
      </c>
      <c r="G9" s="916"/>
      <c r="H9" s="35" t="e">
        <f>VLOOKUP($J$6,'DATOS } '!B36:I58,6,FALSE)</f>
        <v>#N/A</v>
      </c>
      <c r="I9" s="42" t="s">
        <v>1</v>
      </c>
      <c r="J9" s="33"/>
      <c r="K9" s="43"/>
    </row>
    <row r="10" spans="1:16" s="43" customFormat="1" ht="31.5" customHeight="1" x14ac:dyDescent="0.25">
      <c r="A10" s="915" t="s">
        <v>70</v>
      </c>
      <c r="B10" s="916"/>
      <c r="C10" s="35" t="e">
        <f>VLOOKUP($E$6,'DATOS } '!N10:AA61,8,FALSE)</f>
        <v>#N/A</v>
      </c>
      <c r="D10" s="42" t="s">
        <v>1</v>
      </c>
      <c r="F10" s="915" t="s">
        <v>71</v>
      </c>
      <c r="G10" s="916"/>
      <c r="H10" s="35" t="e">
        <f>VLOOKUP($J$6,'DATOS } '!B36:I58,7,FALSE)</f>
        <v>#N/A</v>
      </c>
      <c r="I10" s="42" t="s">
        <v>84</v>
      </c>
      <c r="J10" s="44"/>
    </row>
    <row r="11" spans="1:16" s="43" customFormat="1" ht="31.5" customHeight="1" thickBot="1" x14ac:dyDescent="0.3">
      <c r="A11" s="915" t="s">
        <v>72</v>
      </c>
      <c r="B11" s="916"/>
      <c r="C11" s="35" t="e">
        <f>VLOOKUP($E$6,'DATOS } '!N10:AA61,9,FALSE)</f>
        <v>#N/A</v>
      </c>
      <c r="D11" s="42" t="s">
        <v>3</v>
      </c>
      <c r="E11" s="45"/>
      <c r="F11" s="948" t="s">
        <v>73</v>
      </c>
      <c r="G11" s="949"/>
      <c r="H11" s="46" t="e">
        <f>VLOOKUP($J$6,'DATOS } '!B36:I58,8,FALSE)</f>
        <v>#N/A</v>
      </c>
      <c r="I11" s="47" t="s">
        <v>84</v>
      </c>
      <c r="J11" s="44"/>
    </row>
    <row r="12" spans="1:16" s="43" customFormat="1" ht="31.5" customHeight="1" thickBot="1" x14ac:dyDescent="0.3">
      <c r="A12" s="915" t="s">
        <v>74</v>
      </c>
      <c r="B12" s="916"/>
      <c r="C12" s="35" t="e">
        <f>VLOOKUP($E$6,'DATOS } '!N10:AA61,10,FALSE)</f>
        <v>#N/A</v>
      </c>
      <c r="D12" s="42" t="s">
        <v>3</v>
      </c>
      <c r="E12" s="44"/>
      <c r="F12" s="44"/>
      <c r="G12" s="44"/>
      <c r="H12" s="44"/>
    </row>
    <row r="13" spans="1:16" s="43" customFormat="1" ht="31.5" customHeight="1" thickBot="1" x14ac:dyDescent="0.3">
      <c r="A13" s="915" t="s">
        <v>75</v>
      </c>
      <c r="B13" s="916"/>
      <c r="C13" s="35" t="e">
        <f>VLOOKUP($E$6,'DATOS } '!N10:AA61,11,FALSE)</f>
        <v>#N/A</v>
      </c>
      <c r="D13" s="42" t="s">
        <v>84</v>
      </c>
      <c r="E13" s="44"/>
      <c r="F13" s="936" t="s">
        <v>29</v>
      </c>
      <c r="G13" s="937"/>
      <c r="H13" s="937"/>
      <c r="I13" s="938"/>
      <c r="J13" s="8"/>
    </row>
    <row r="14" spans="1:16" s="43" customFormat="1" ht="31.5" customHeight="1" x14ac:dyDescent="0.2">
      <c r="A14" s="915" t="s">
        <v>76</v>
      </c>
      <c r="B14" s="916"/>
      <c r="C14" s="35" t="e">
        <f>VLOOKUP($E$6,'DATOS } '!N10:AA61,12,FALSE)</f>
        <v>#N/A</v>
      </c>
      <c r="D14" s="42" t="s">
        <v>84</v>
      </c>
      <c r="E14" s="44"/>
      <c r="F14" s="27" t="s">
        <v>13</v>
      </c>
      <c r="G14" s="28" t="e">
        <f>VLOOKUP($J$13,'DATOS } '!$V$67:$Y$74,2,FALSE)</f>
        <v>#N/A</v>
      </c>
      <c r="H14" s="32" t="s">
        <v>25</v>
      </c>
      <c r="I14" s="28" t="e">
        <f>VLOOKUP($J$13,'DATOS } '!$V$67:$Z$74,3,FALSE)</f>
        <v>#N/A</v>
      </c>
      <c r="J14" s="48"/>
      <c r="K14" s="12"/>
    </row>
    <row r="15" spans="1:16" ht="31.5" customHeight="1" thickBot="1" x14ac:dyDescent="0.25">
      <c r="A15" s="915" t="s">
        <v>77</v>
      </c>
      <c r="B15" s="916"/>
      <c r="C15" s="35" t="e">
        <f>VLOOKUP($E$6,'DATOS } '!N10:AA61,13,FALSE)</f>
        <v>#N/A</v>
      </c>
      <c r="D15" s="42" t="s">
        <v>84</v>
      </c>
      <c r="E15" s="33"/>
      <c r="F15" s="49" t="s">
        <v>68</v>
      </c>
      <c r="G15" s="46" t="e">
        <f>VLOOKUP($J$13,'DATOS } '!$V$67:$Y$74,4,FALSE)</f>
        <v>#N/A</v>
      </c>
      <c r="H15" s="46" t="s">
        <v>1</v>
      </c>
      <c r="I15" s="50" t="s">
        <v>256</v>
      </c>
      <c r="J15" s="51" t="e">
        <f>VLOOKUP($J$13,'DATOS } '!$V$67:$Z$74,5,FALSE)</f>
        <v>#N/A</v>
      </c>
      <c r="K15" s="26"/>
    </row>
    <row r="16" spans="1:16" ht="30.95" customHeight="1" thickBot="1" x14ac:dyDescent="0.25">
      <c r="A16" s="932" t="s">
        <v>256</v>
      </c>
      <c r="B16" s="933"/>
      <c r="C16" s="951" t="e">
        <f>VLOOKUP($E$6,'DATOS } '!N10:AA61,14,FALSE)</f>
        <v>#N/A</v>
      </c>
      <c r="D16" s="952"/>
      <c r="E16" s="33"/>
      <c r="F16" s="12"/>
      <c r="G16" s="12"/>
      <c r="H16" s="12"/>
      <c r="I16" s="12"/>
      <c r="J16" s="12"/>
    </row>
    <row r="17" spans="1:11" s="26" customFormat="1" ht="30.95" customHeight="1" thickBot="1" x14ac:dyDescent="0.25">
      <c r="A17" s="33"/>
      <c r="B17" s="33"/>
      <c r="C17" s="33"/>
      <c r="D17" s="33"/>
      <c r="E17" s="33"/>
      <c r="F17" s="33"/>
      <c r="G17" s="33"/>
      <c r="H17" s="33"/>
      <c r="I17" s="33"/>
      <c r="J17" s="33"/>
      <c r="K17" s="12"/>
    </row>
    <row r="18" spans="1:11" ht="31.5" customHeight="1" thickBot="1" x14ac:dyDescent="0.25">
      <c r="A18" s="917" t="s">
        <v>30</v>
      </c>
      <c r="B18" s="892"/>
      <c r="C18" s="892"/>
      <c r="D18" s="892"/>
      <c r="E18" s="892"/>
      <c r="F18" s="892"/>
      <c r="G18" s="892"/>
      <c r="H18" s="892"/>
      <c r="I18" s="892"/>
      <c r="J18" s="918"/>
    </row>
    <row r="19" spans="1:11" ht="46.5" customHeight="1" thickBot="1" x14ac:dyDescent="0.25">
      <c r="A19" s="110" t="s">
        <v>13</v>
      </c>
      <c r="B19" s="111" t="e">
        <f>VLOOKUP(J19,'DATOS } '!J122:W128,2,FALSE)</f>
        <v>#N/A</v>
      </c>
      <c r="C19" s="112" t="s">
        <v>10</v>
      </c>
      <c r="D19" s="113" t="e">
        <f>VLOOKUP(J19,'DATOS } '!J122:W128,3,FALSE)</f>
        <v>#N/A</v>
      </c>
      <c r="E19" s="114" t="s">
        <v>27</v>
      </c>
      <c r="F19" s="919" t="e">
        <f>VLOOKUP(J19,'DATOS } '!J122:W128,4,FALSE)</f>
        <v>#N/A</v>
      </c>
      <c r="G19" s="920"/>
      <c r="H19" s="112" t="s">
        <v>28</v>
      </c>
      <c r="I19" s="204" t="e">
        <f>VLOOKUP(J19,'DATOS } '!J122:W128,5,FALSE)</f>
        <v>#N/A</v>
      </c>
      <c r="J19" s="921"/>
    </row>
    <row r="20" spans="1:11" ht="31.5" customHeight="1" thickBot="1" x14ac:dyDescent="0.25">
      <c r="A20" s="923" t="s">
        <v>200</v>
      </c>
      <c r="B20" s="924"/>
      <c r="C20" s="108" t="s">
        <v>31</v>
      </c>
      <c r="D20" s="115" t="e">
        <f>VLOOKUP(J19,'DATOS } '!J122:W128,6,FALSE)</f>
        <v>#N/A</v>
      </c>
      <c r="E20" s="925" t="s">
        <v>32</v>
      </c>
      <c r="F20" s="926"/>
      <c r="G20" s="115" t="e">
        <f>VLOOKUP(J19,'DATOS } '!J122:W128,7,FALSE)</f>
        <v>#N/A</v>
      </c>
      <c r="H20" s="109" t="s">
        <v>12</v>
      </c>
      <c r="I20" s="119" t="e">
        <f>VLOOKUP(J19,'DATOS } '!J122:W128,8,FALSE)</f>
        <v>#N/A</v>
      </c>
      <c r="J20" s="922"/>
    </row>
    <row r="21" spans="1:11" s="52" customFormat="1" ht="15" customHeight="1" thickBot="1" x14ac:dyDescent="0.25">
      <c r="A21" s="53"/>
      <c r="B21" s="53"/>
      <c r="C21" s="53"/>
      <c r="D21" s="53"/>
      <c r="E21" s="53"/>
      <c r="F21" s="53"/>
      <c r="G21" s="53"/>
      <c r="H21" s="53"/>
      <c r="I21" s="53"/>
      <c r="J21" s="53"/>
      <c r="K21" s="12"/>
    </row>
    <row r="22" spans="1:11" s="54" customFormat="1" ht="31.5" customHeight="1" thickBot="1" x14ac:dyDescent="0.25">
      <c r="A22" s="837" t="s">
        <v>33</v>
      </c>
      <c r="B22" s="838"/>
      <c r="C22" s="838"/>
      <c r="D22" s="838"/>
      <c r="E22" s="838"/>
      <c r="F22" s="838"/>
      <c r="G22" s="838"/>
      <c r="H22" s="838"/>
      <c r="I22" s="838"/>
      <c r="J22" s="839"/>
      <c r="K22" s="53"/>
    </row>
    <row r="23" spans="1:11" s="53" customFormat="1" ht="2.25" customHeight="1" thickBot="1" x14ac:dyDescent="0.25">
      <c r="A23" s="55"/>
      <c r="B23" s="56"/>
      <c r="C23" s="56"/>
      <c r="D23" s="56"/>
      <c r="E23" s="56"/>
      <c r="F23" s="56"/>
      <c r="G23" s="56"/>
      <c r="H23" s="56"/>
      <c r="I23" s="56"/>
      <c r="J23" s="57"/>
      <c r="K23" s="54"/>
    </row>
    <row r="24" spans="1:11" s="54" customFormat="1" ht="31.5" customHeight="1" thickBot="1" x14ac:dyDescent="0.25">
      <c r="A24" s="58" t="s">
        <v>34</v>
      </c>
      <c r="B24" s="5"/>
      <c r="C24" s="901" t="s">
        <v>31</v>
      </c>
      <c r="D24" s="902"/>
      <c r="E24" s="1"/>
      <c r="F24" s="903" t="s">
        <v>32</v>
      </c>
      <c r="G24" s="904"/>
      <c r="H24" s="3"/>
      <c r="I24" s="59" t="s">
        <v>12</v>
      </c>
      <c r="J24" s="10"/>
      <c r="K24" s="52"/>
    </row>
    <row r="25" spans="1:11" s="52" customFormat="1" ht="15" customHeight="1" thickBot="1" x14ac:dyDescent="0.25">
      <c r="A25" s="53"/>
      <c r="B25" s="53"/>
      <c r="C25" s="53"/>
      <c r="D25" s="53"/>
      <c r="E25" s="53"/>
      <c r="F25" s="53"/>
      <c r="G25" s="53"/>
      <c r="H25" s="9"/>
      <c r="I25" s="53"/>
      <c r="K25" s="54"/>
    </row>
    <row r="26" spans="1:11" s="54" customFormat="1" ht="29.25" customHeight="1" thickBot="1" x14ac:dyDescent="0.25">
      <c r="A26" s="135" t="s">
        <v>149</v>
      </c>
      <c r="B26" s="125">
        <v>4</v>
      </c>
      <c r="C26" s="927" t="s">
        <v>35</v>
      </c>
      <c r="D26" s="928"/>
      <c r="E26" s="928"/>
      <c r="F26" s="929"/>
      <c r="G26" s="930" t="s">
        <v>257</v>
      </c>
      <c r="H26" s="931"/>
    </row>
    <row r="27" spans="1:11" s="54" customFormat="1" ht="31.5" customHeight="1" thickBot="1" x14ac:dyDescent="0.25">
      <c r="A27" s="911" t="s">
        <v>36</v>
      </c>
      <c r="B27" s="912"/>
      <c r="C27" s="203">
        <v>1</v>
      </c>
      <c r="D27" s="203">
        <v>2</v>
      </c>
      <c r="E27" s="203">
        <v>3</v>
      </c>
      <c r="F27" s="177">
        <v>4</v>
      </c>
      <c r="G27" s="913" t="e">
        <f>VLOOKUP($H$25,'DATOS } '!$V$109:$AA$113,2,FALSE)</f>
        <v>#N/A</v>
      </c>
      <c r="H27" s="914"/>
    </row>
    <row r="28" spans="1:11" s="54" customFormat="1" ht="31.5" customHeight="1" x14ac:dyDescent="0.2">
      <c r="A28" s="898" t="s">
        <v>37</v>
      </c>
      <c r="B28" s="294" t="s">
        <v>0</v>
      </c>
      <c r="C28" s="295"/>
      <c r="D28" s="295"/>
      <c r="E28" s="295"/>
      <c r="F28" s="296"/>
      <c r="G28" s="53"/>
      <c r="H28" s="53"/>
      <c r="I28" s="53"/>
      <c r="J28" s="53"/>
    </row>
    <row r="29" spans="1:11" s="54" customFormat="1" ht="31.5" customHeight="1" x14ac:dyDescent="0.2">
      <c r="A29" s="899"/>
      <c r="B29" s="124" t="s">
        <v>2</v>
      </c>
      <c r="C29" s="163"/>
      <c r="D29" s="163"/>
      <c r="E29" s="163"/>
      <c r="F29" s="164"/>
      <c r="G29" s="53"/>
      <c r="H29" s="53"/>
      <c r="I29" s="53"/>
      <c r="J29" s="53"/>
    </row>
    <row r="30" spans="1:11" s="54" customFormat="1" ht="31.5" customHeight="1" x14ac:dyDescent="0.2">
      <c r="A30" s="899"/>
      <c r="B30" s="124" t="s">
        <v>2</v>
      </c>
      <c r="C30" s="163"/>
      <c r="D30" s="163"/>
      <c r="E30" s="163"/>
      <c r="F30" s="164"/>
      <c r="G30" s="53"/>
      <c r="H30" s="53"/>
      <c r="I30" s="53"/>
      <c r="J30" s="53"/>
    </row>
    <row r="31" spans="1:11" s="54" customFormat="1" ht="31.5" customHeight="1" thickBot="1" x14ac:dyDescent="0.25">
      <c r="A31" s="900"/>
      <c r="B31" s="60" t="s">
        <v>0</v>
      </c>
      <c r="C31" s="165"/>
      <c r="D31" s="165"/>
      <c r="E31" s="165"/>
      <c r="F31" s="166"/>
      <c r="G31" s="53"/>
      <c r="H31" s="53"/>
      <c r="I31" s="53"/>
      <c r="J31" s="53"/>
      <c r="K31" s="52"/>
    </row>
    <row r="32" spans="1:11" s="52" customFormat="1" ht="15" customHeight="1" thickBot="1" x14ac:dyDescent="0.25">
      <c r="A32" s="53"/>
      <c r="B32" s="53"/>
      <c r="C32" s="53"/>
      <c r="D32" s="53"/>
      <c r="E32" s="53"/>
      <c r="F32" s="53"/>
      <c r="G32" s="53"/>
      <c r="H32" s="53"/>
      <c r="I32" s="53"/>
      <c r="J32" s="53"/>
      <c r="K32" s="54"/>
    </row>
    <row r="33" spans="1:11" s="54" customFormat="1" ht="31.5" customHeight="1" thickBot="1" x14ac:dyDescent="0.25">
      <c r="A33" s="61" t="s">
        <v>38</v>
      </c>
      <c r="B33" s="2"/>
      <c r="C33" s="901" t="s">
        <v>31</v>
      </c>
      <c r="D33" s="902"/>
      <c r="E33" s="1"/>
      <c r="F33" s="903" t="s">
        <v>32</v>
      </c>
      <c r="G33" s="904"/>
      <c r="H33" s="3"/>
      <c r="I33" s="62" t="s">
        <v>12</v>
      </c>
      <c r="J33" s="4"/>
      <c r="K33" s="52"/>
    </row>
    <row r="34" spans="1:11" s="52" customFormat="1" ht="12" customHeight="1" x14ac:dyDescent="0.2">
      <c r="A34" s="63"/>
      <c r="B34" s="63"/>
      <c r="C34" s="63"/>
      <c r="D34" s="63"/>
      <c r="E34" s="63"/>
      <c r="F34" s="63"/>
      <c r="G34" s="63"/>
      <c r="H34" s="63"/>
      <c r="I34" s="63"/>
      <c r="J34" s="63"/>
      <c r="K34" s="54"/>
    </row>
    <row r="35" spans="1:11" s="54" customFormat="1" ht="15" customHeight="1" thickBot="1" x14ac:dyDescent="0.25">
      <c r="A35" s="64"/>
      <c r="B35" s="64"/>
      <c r="C35" s="64"/>
      <c r="D35" s="64"/>
      <c r="E35" s="64"/>
      <c r="F35" s="64"/>
      <c r="G35" s="64"/>
      <c r="H35" s="64"/>
      <c r="I35" s="64"/>
      <c r="J35" s="64"/>
    </row>
    <row r="36" spans="1:11" s="54" customFormat="1" ht="32.25" customHeight="1" thickBot="1" x14ac:dyDescent="0.25">
      <c r="A36" s="837" t="s">
        <v>39</v>
      </c>
      <c r="B36" s="838"/>
      <c r="C36" s="838"/>
      <c r="D36" s="838"/>
      <c r="E36" s="838"/>
      <c r="F36" s="838"/>
      <c r="G36" s="838"/>
      <c r="H36" s="838"/>
      <c r="I36" s="838"/>
      <c r="J36" s="839"/>
    </row>
    <row r="37" spans="1:11" s="54" customFormat="1" ht="3.75" customHeight="1" thickBot="1" x14ac:dyDescent="0.25">
      <c r="A37" s="63"/>
      <c r="B37" s="53"/>
      <c r="C37" s="53"/>
      <c r="D37" s="53"/>
      <c r="E37" s="53"/>
      <c r="F37" s="53"/>
      <c r="G37" s="53"/>
      <c r="H37" s="53"/>
      <c r="I37" s="53"/>
      <c r="J37" s="63"/>
    </row>
    <row r="38" spans="1:11" s="54" customFormat="1" ht="31.5" customHeight="1" thickBot="1" x14ac:dyDescent="0.25">
      <c r="A38" s="53"/>
      <c r="B38" s="905" t="s">
        <v>40</v>
      </c>
      <c r="C38" s="906"/>
      <c r="D38" s="906"/>
      <c r="E38" s="906"/>
      <c r="F38" s="907"/>
      <c r="G38" s="53"/>
      <c r="H38" s="908" t="s">
        <v>286</v>
      </c>
      <c r="I38" s="909"/>
      <c r="J38" s="910"/>
    </row>
    <row r="39" spans="1:11" s="54" customFormat="1" ht="31.5" customHeight="1" thickBot="1" x14ac:dyDescent="0.25">
      <c r="A39" s="53"/>
      <c r="B39" s="65" t="s">
        <v>36</v>
      </c>
      <c r="C39" s="673">
        <v>1</v>
      </c>
      <c r="D39" s="294">
        <v>2</v>
      </c>
      <c r="E39" s="294">
        <v>3</v>
      </c>
      <c r="F39" s="674">
        <v>4</v>
      </c>
      <c r="G39" s="53"/>
      <c r="H39" s="971"/>
      <c r="I39" s="972"/>
      <c r="J39" s="973"/>
    </row>
    <row r="40" spans="1:11" s="54" customFormat="1" ht="31.5" customHeight="1" x14ac:dyDescent="0.2">
      <c r="A40" s="66"/>
      <c r="B40" s="67"/>
      <c r="C40" s="167" t="e">
        <f t="shared" ref="C40:F40" si="0">+AVERAGE(C28,C31)</f>
        <v>#DIV/0!</v>
      </c>
      <c r="D40" s="168" t="e">
        <f t="shared" si="0"/>
        <v>#DIV/0!</v>
      </c>
      <c r="E40" s="168" t="e">
        <f t="shared" si="0"/>
        <v>#DIV/0!</v>
      </c>
      <c r="F40" s="675" t="e">
        <f t="shared" si="0"/>
        <v>#DIV/0!</v>
      </c>
      <c r="G40" s="53"/>
      <c r="H40" s="974"/>
      <c r="I40" s="975"/>
      <c r="J40" s="976"/>
    </row>
    <row r="41" spans="1:11" s="54" customFormat="1" ht="31.5" customHeight="1" x14ac:dyDescent="0.2">
      <c r="A41" s="66"/>
      <c r="B41" s="68"/>
      <c r="C41" s="169" t="e">
        <f t="shared" ref="C41:F41" si="1">+AVERAGE(C29:C30)</f>
        <v>#DIV/0!</v>
      </c>
      <c r="D41" s="69" t="e">
        <f t="shared" si="1"/>
        <v>#DIV/0!</v>
      </c>
      <c r="E41" s="69" t="e">
        <f t="shared" si="1"/>
        <v>#DIV/0!</v>
      </c>
      <c r="F41" s="676" t="e">
        <f t="shared" si="1"/>
        <v>#DIV/0!</v>
      </c>
      <c r="G41" s="53"/>
      <c r="H41" s="974"/>
      <c r="I41" s="975"/>
      <c r="J41" s="976"/>
    </row>
    <row r="42" spans="1:11" s="54" customFormat="1" ht="31.5" customHeight="1" thickBot="1" x14ac:dyDescent="0.25">
      <c r="A42" s="66"/>
      <c r="B42" s="70"/>
      <c r="C42" s="170" t="e">
        <f>+C41-C40</f>
        <v>#DIV/0!</v>
      </c>
      <c r="D42" s="171" t="e">
        <f t="shared" ref="D42:F42" si="2">+D41-D40</f>
        <v>#DIV/0!</v>
      </c>
      <c r="E42" s="171" t="e">
        <f t="shared" si="2"/>
        <v>#DIV/0!</v>
      </c>
      <c r="F42" s="677" t="e">
        <f t="shared" si="2"/>
        <v>#DIV/0!</v>
      </c>
      <c r="G42" s="53"/>
      <c r="H42" s="977"/>
      <c r="I42" s="978"/>
      <c r="J42" s="979"/>
    </row>
    <row r="43" spans="1:11" s="54" customFormat="1" ht="31.5" customHeight="1" thickBot="1" x14ac:dyDescent="0.25">
      <c r="A43" s="53"/>
      <c r="B43" s="71" t="s">
        <v>41</v>
      </c>
      <c r="C43" s="136" t="e">
        <f>+AVERAGE(C42:F42)</f>
        <v>#DIV/0!</v>
      </c>
      <c r="D43" s="53"/>
      <c r="E43" s="53"/>
      <c r="F43" s="53"/>
      <c r="G43" s="53"/>
      <c r="H43" s="53"/>
      <c r="I43" s="53"/>
      <c r="J43" s="53"/>
    </row>
    <row r="44" spans="1:11" s="54" customFormat="1" ht="31.5" customHeight="1" thickBot="1" x14ac:dyDescent="0.25">
      <c r="A44" s="53"/>
      <c r="B44" s="72" t="s">
        <v>85</v>
      </c>
      <c r="C44" s="73" t="e">
        <f>+STDEV(C42:F42)</f>
        <v>#DIV/0!</v>
      </c>
      <c r="D44" s="53"/>
      <c r="E44" s="53"/>
      <c r="F44" s="53"/>
      <c r="G44" s="53"/>
      <c r="H44" s="53"/>
      <c r="I44" s="53"/>
      <c r="J44" s="53"/>
      <c r="K44" s="52"/>
    </row>
    <row r="45" spans="1:11" s="52" customFormat="1" ht="15" customHeight="1" thickBot="1" x14ac:dyDescent="0.25">
      <c r="A45" s="53"/>
      <c r="B45" s="53"/>
      <c r="C45" s="53"/>
      <c r="D45" s="53"/>
      <c r="E45" s="53"/>
      <c r="F45" s="53"/>
      <c r="G45" s="74"/>
      <c r="H45" s="53"/>
      <c r="I45" s="53"/>
      <c r="J45" s="53"/>
      <c r="K45" s="54"/>
    </row>
    <row r="46" spans="1:11" s="54" customFormat="1" ht="31.5" customHeight="1" thickBot="1" x14ac:dyDescent="0.25">
      <c r="A46" s="863" t="s">
        <v>42</v>
      </c>
      <c r="B46" s="864"/>
      <c r="C46" s="892"/>
      <c r="D46" s="892"/>
      <c r="E46" s="892"/>
      <c r="F46" s="864"/>
      <c r="G46" s="864"/>
      <c r="H46" s="864"/>
      <c r="I46" s="864"/>
      <c r="J46" s="865"/>
    </row>
    <row r="47" spans="1:11" s="54" customFormat="1" ht="31.5" customHeight="1" thickBot="1" x14ac:dyDescent="0.25">
      <c r="B47" s="53"/>
      <c r="C47" s="893" t="s">
        <v>43</v>
      </c>
      <c r="D47" s="894"/>
      <c r="E47" s="895"/>
      <c r="F47" s="53"/>
      <c r="G47" s="53"/>
      <c r="H47" s="53"/>
      <c r="I47" s="53"/>
      <c r="J47" s="53"/>
    </row>
    <row r="48" spans="1:11" s="54" customFormat="1" ht="36.75" customHeight="1" thickBot="1" x14ac:dyDescent="0.25">
      <c r="B48" s="53"/>
      <c r="C48" s="96" t="s">
        <v>31</v>
      </c>
      <c r="D48" s="107" t="s">
        <v>32</v>
      </c>
      <c r="E48" s="97" t="s">
        <v>12</v>
      </c>
      <c r="G48" s="861" t="s">
        <v>78</v>
      </c>
      <c r="H48" s="862"/>
      <c r="I48" s="116" t="e">
        <f>+(0.34848*E50-0.009*D50*EXP(0.0612*C50))/(273.15+C50)</f>
        <v>#DIV/0!</v>
      </c>
      <c r="J48" s="120" t="s">
        <v>81</v>
      </c>
    </row>
    <row r="49" spans="1:21" s="54" customFormat="1" ht="33" customHeight="1" thickBot="1" x14ac:dyDescent="0.25">
      <c r="A49" s="835" t="s">
        <v>44</v>
      </c>
      <c r="B49" s="836"/>
      <c r="C49" s="104" t="e">
        <f>+AVERAGE(E33,E24)</f>
        <v>#DIV/0!</v>
      </c>
      <c r="D49" s="105" t="e">
        <f>+AVERAGE(H33,H24)</f>
        <v>#DIV/0!</v>
      </c>
      <c r="E49" s="106" t="e">
        <f>+AVERAGE(J33,J24)</f>
        <v>#DIV/0!</v>
      </c>
      <c r="G49" s="896" t="s">
        <v>79</v>
      </c>
      <c r="H49" s="897"/>
      <c r="I49" s="75" t="e">
        <f>+I48*((0.001)^2+(0.0001*I20/2)^2+(-0.0034*D20/2)^2+(-0.1*G20/2)^2)^0.5</f>
        <v>#DIV/0!</v>
      </c>
      <c r="J49" s="76" t="s">
        <v>81</v>
      </c>
    </row>
    <row r="50" spans="1:21" s="54" customFormat="1" ht="36.75" customHeight="1" thickBot="1" x14ac:dyDescent="0.25">
      <c r="A50" s="859" t="s">
        <v>245</v>
      </c>
      <c r="B50" s="860"/>
      <c r="C50" s="98" t="e">
        <f>C49+(VLOOKUP(J19,'DATOS } '!J122:W128,9,FALSE))*C49+(VLOOKUP(J19,'DATOS } '!J122:W128,10,FALSE))</f>
        <v>#DIV/0!</v>
      </c>
      <c r="D50" s="99" t="e">
        <f>D49+(VLOOKUP(J19,'DATOS } '!J122:W128,11,FALSE))*D49+(VLOOKUP(J19,'DATOS } '!J122:W128,12,FALSE))</f>
        <v>#DIV/0!</v>
      </c>
      <c r="E50" s="100" t="e">
        <f>E49+(VLOOKUP(J19,'DATOS } '!J122:W128,13,FALSE))*E49+(VLOOKUP(J19,'DATOS } '!J122:W128,14,FALSE))</f>
        <v>#DIV/0!</v>
      </c>
      <c r="G50" s="861" t="s">
        <v>80</v>
      </c>
      <c r="H50" s="862"/>
      <c r="I50" s="77">
        <v>1.2</v>
      </c>
      <c r="J50" s="76" t="s">
        <v>81</v>
      </c>
    </row>
    <row r="51" spans="1:21" s="52" customFormat="1" ht="15" customHeight="1" thickBot="1" x14ac:dyDescent="0.25">
      <c r="A51" s="53"/>
      <c r="B51" s="53"/>
      <c r="C51" s="53"/>
      <c r="D51" s="53"/>
      <c r="E51" s="53"/>
      <c r="F51" s="53"/>
      <c r="G51" s="53"/>
      <c r="H51" s="53"/>
      <c r="I51" s="53"/>
      <c r="J51" s="53"/>
      <c r="K51" s="54"/>
    </row>
    <row r="52" spans="1:21" s="54" customFormat="1" ht="31.5" customHeight="1" thickBot="1" x14ac:dyDescent="0.25">
      <c r="A52" s="863" t="s">
        <v>45</v>
      </c>
      <c r="B52" s="864"/>
      <c r="C52" s="864"/>
      <c r="D52" s="864"/>
      <c r="E52" s="864"/>
      <c r="F52" s="864"/>
      <c r="G52" s="864"/>
      <c r="H52" s="864"/>
      <c r="I52" s="864"/>
      <c r="J52" s="865"/>
    </row>
    <row r="53" spans="1:21" s="54" customFormat="1" ht="31.5" customHeight="1" x14ac:dyDescent="0.35">
      <c r="A53" s="53"/>
      <c r="B53" s="78" t="s">
        <v>46</v>
      </c>
      <c r="C53" s="79"/>
      <c r="D53" s="866" t="s">
        <v>82</v>
      </c>
      <c r="E53" s="866"/>
      <c r="F53" s="80" t="s">
        <v>47</v>
      </c>
      <c r="G53" s="81" t="s">
        <v>48</v>
      </c>
      <c r="H53" s="867" t="s">
        <v>49</v>
      </c>
      <c r="I53" s="868"/>
      <c r="J53" s="53"/>
    </row>
    <row r="54" spans="1:21" s="54" customFormat="1" ht="31.5" customHeight="1" thickBot="1" x14ac:dyDescent="0.25">
      <c r="A54" s="53"/>
      <c r="B54" s="82" t="e">
        <f>+C43</f>
        <v>#DIV/0!</v>
      </c>
      <c r="C54" s="83" t="s">
        <v>1</v>
      </c>
      <c r="D54" s="84" t="e">
        <f>+C10+C11/1000</f>
        <v>#N/A</v>
      </c>
      <c r="E54" s="83" t="s">
        <v>1</v>
      </c>
      <c r="F54" s="84" t="e">
        <f>+(I48-I50)*(1/H10-1/C13)</f>
        <v>#DIV/0!</v>
      </c>
      <c r="G54" s="85"/>
      <c r="H54" s="77" t="e">
        <f>+(B54+D54*F54)*1000</f>
        <v>#DIV/0!</v>
      </c>
      <c r="I54" s="76" t="s">
        <v>3</v>
      </c>
      <c r="J54" s="53"/>
      <c r="K54" s="52"/>
    </row>
    <row r="55" spans="1:21" s="52" customFormat="1" ht="15" customHeight="1" x14ac:dyDescent="0.2">
      <c r="A55" s="53"/>
      <c r="B55" s="53"/>
      <c r="C55" s="53"/>
      <c r="D55" s="53"/>
      <c r="E55" s="53"/>
      <c r="F55" s="53"/>
      <c r="G55" s="53"/>
      <c r="H55" s="53"/>
      <c r="I55" s="53"/>
      <c r="J55" s="53"/>
      <c r="K55" s="54"/>
    </row>
    <row r="56" spans="1:21" s="54" customFormat="1" ht="31.5" customHeight="1" x14ac:dyDescent="0.2">
      <c r="A56" s="869" t="s">
        <v>50</v>
      </c>
      <c r="B56" s="870"/>
      <c r="C56" s="870"/>
      <c r="D56" s="870"/>
      <c r="E56" s="870"/>
      <c r="F56" s="870"/>
      <c r="G56" s="870"/>
      <c r="H56" s="870"/>
      <c r="I56" s="870"/>
      <c r="J56" s="870"/>
      <c r="K56" s="52"/>
    </row>
    <row r="57" spans="1:21" s="52" customFormat="1" ht="15" customHeight="1" thickBot="1" x14ac:dyDescent="0.25">
      <c r="A57" s="53"/>
      <c r="B57" s="53"/>
      <c r="C57" s="53"/>
      <c r="D57" s="53"/>
      <c r="E57" s="53"/>
      <c r="K57" s="54"/>
    </row>
    <row r="58" spans="1:21" s="54" customFormat="1" ht="31.5" customHeight="1" thickBot="1" x14ac:dyDescent="0.25">
      <c r="A58" s="871" t="s">
        <v>43</v>
      </c>
      <c r="B58" s="872"/>
      <c r="C58" s="873" t="s">
        <v>51</v>
      </c>
      <c r="D58" s="874"/>
      <c r="E58" s="875" t="s">
        <v>289</v>
      </c>
      <c r="F58" s="876"/>
      <c r="G58" s="134"/>
      <c r="J58" s="134"/>
      <c r="L58" s="52"/>
      <c r="Q58" s="53"/>
      <c r="R58" s="53"/>
      <c r="S58" s="53"/>
      <c r="T58" s="53"/>
      <c r="U58" s="53"/>
    </row>
    <row r="59" spans="1:21" s="54" customFormat="1" ht="57.95" customHeight="1" thickBot="1" x14ac:dyDescent="0.25">
      <c r="A59" s="143" t="s">
        <v>52</v>
      </c>
      <c r="B59" s="239"/>
      <c r="C59" s="240" t="e">
        <f>+C44/B26^0.5*1000</f>
        <v>#DIV/0!</v>
      </c>
      <c r="D59" s="146" t="s">
        <v>3</v>
      </c>
      <c r="E59" s="243" t="s">
        <v>291</v>
      </c>
      <c r="F59" s="244">
        <f>$B$26-1</f>
        <v>3</v>
      </c>
      <c r="H59" s="53"/>
      <c r="K59" s="229">
        <v>0.3</v>
      </c>
      <c r="L59" s="230">
        <v>1.65</v>
      </c>
      <c r="M59" s="133"/>
    </row>
    <row r="60" spans="1:21" s="54" customFormat="1" ht="57.95" customHeight="1" thickBot="1" x14ac:dyDescent="0.25">
      <c r="A60" s="235" t="s">
        <v>322</v>
      </c>
      <c r="B60" s="236" t="s">
        <v>53</v>
      </c>
      <c r="C60" s="237" t="e">
        <f>+C12/2</f>
        <v>#N/A</v>
      </c>
      <c r="D60" s="238" t="s">
        <v>3</v>
      </c>
      <c r="E60" s="241" t="s">
        <v>290</v>
      </c>
      <c r="F60" s="242" t="s">
        <v>330</v>
      </c>
      <c r="H60" s="877" t="s">
        <v>294</v>
      </c>
      <c r="I60" s="878"/>
      <c r="J60" s="878"/>
      <c r="K60" s="878"/>
      <c r="L60" s="878"/>
      <c r="M60" s="879"/>
    </row>
    <row r="61" spans="1:21" s="54" customFormat="1" ht="57.95" customHeight="1" thickBot="1" x14ac:dyDescent="0.25">
      <c r="A61" s="140" t="s">
        <v>323</v>
      </c>
      <c r="B61" s="141"/>
      <c r="C61" s="142" t="e">
        <f>+C12/3^0.5</f>
        <v>#N/A</v>
      </c>
      <c r="D61" s="206" t="s">
        <v>3</v>
      </c>
      <c r="E61" s="245" t="s">
        <v>290</v>
      </c>
      <c r="F61" s="246" t="s">
        <v>330</v>
      </c>
      <c r="H61" s="214" t="s">
        <v>297</v>
      </c>
      <c r="I61" s="220" t="e">
        <f>MAX(C59:C62,C66:C67)</f>
        <v>#DIV/0!</v>
      </c>
      <c r="J61" s="221" t="e">
        <f>IF((I62)&lt;=(K59),"1,65","2")</f>
        <v>#DIV/0!</v>
      </c>
      <c r="K61" s="222" t="s">
        <v>295</v>
      </c>
      <c r="L61" s="223" t="s">
        <v>287</v>
      </c>
      <c r="M61" s="224" t="s">
        <v>288</v>
      </c>
    </row>
    <row r="62" spans="1:21" s="54" customFormat="1" ht="57.95" customHeight="1" thickBot="1" x14ac:dyDescent="0.3">
      <c r="A62" s="143" t="s">
        <v>54</v>
      </c>
      <c r="B62" s="144"/>
      <c r="C62" s="145" t="e">
        <f>+SQRT(SUMSQ(C60:C61))</f>
        <v>#N/A</v>
      </c>
      <c r="D62" s="207" t="s">
        <v>3</v>
      </c>
      <c r="E62" s="248" t="s">
        <v>291</v>
      </c>
      <c r="F62" s="244">
        <v>200</v>
      </c>
      <c r="H62" s="215" t="s">
        <v>298</v>
      </c>
      <c r="I62" s="225" t="e">
        <f>SQRT((C59)^2+(C62)^2+(C66)^2)/C67</f>
        <v>#DIV/0!</v>
      </c>
      <c r="J62" s="172"/>
      <c r="K62" s="226" t="s">
        <v>295</v>
      </c>
      <c r="L62" s="227" t="s">
        <v>309</v>
      </c>
      <c r="M62" s="228" t="s">
        <v>296</v>
      </c>
    </row>
    <row r="63" spans="1:21" s="54" customFormat="1" ht="57.95" customHeight="1" x14ac:dyDescent="0.2">
      <c r="A63" s="147" t="s">
        <v>55</v>
      </c>
      <c r="B63" s="148"/>
      <c r="C63" s="149" t="e">
        <f>+I49</f>
        <v>#DIV/0!</v>
      </c>
      <c r="D63" s="208" t="s">
        <v>81</v>
      </c>
      <c r="E63" s="247" t="s">
        <v>290</v>
      </c>
      <c r="F63" s="242" t="s">
        <v>330</v>
      </c>
      <c r="L63" s="52"/>
      <c r="T63" s="52"/>
      <c r="U63" s="52"/>
    </row>
    <row r="64" spans="1:21" s="54" customFormat="1" ht="57.95" customHeight="1" x14ac:dyDescent="0.2">
      <c r="A64" s="137" t="s">
        <v>56</v>
      </c>
      <c r="B64" s="86"/>
      <c r="C64" s="87" t="e">
        <f>+H11/2</f>
        <v>#N/A</v>
      </c>
      <c r="D64" s="205" t="s">
        <v>81</v>
      </c>
      <c r="E64" s="213" t="s">
        <v>290</v>
      </c>
      <c r="F64" s="212" t="s">
        <v>330</v>
      </c>
      <c r="G64" s="178"/>
      <c r="H64" s="178"/>
      <c r="J64" s="178"/>
      <c r="K64" s="178"/>
      <c r="L64" s="178"/>
      <c r="M64" s="178"/>
      <c r="Q64" s="53"/>
      <c r="R64" s="53"/>
      <c r="S64" s="53"/>
      <c r="T64" s="53"/>
      <c r="U64" s="53"/>
    </row>
    <row r="65" spans="1:21" s="54" customFormat="1" ht="57.95" customHeight="1" thickBot="1" x14ac:dyDescent="0.25">
      <c r="A65" s="140" t="s">
        <v>324</v>
      </c>
      <c r="B65" s="150"/>
      <c r="C65" s="151" t="e">
        <f>+C14/2</f>
        <v>#N/A</v>
      </c>
      <c r="D65" s="206" t="s">
        <v>81</v>
      </c>
      <c r="E65" s="249" t="s">
        <v>290</v>
      </c>
      <c r="F65" s="246" t="s">
        <v>330</v>
      </c>
      <c r="G65" s="178"/>
      <c r="H65" s="178"/>
      <c r="I65" s="178"/>
      <c r="J65" s="178"/>
      <c r="K65" s="178"/>
      <c r="L65" s="178"/>
      <c r="M65" s="178"/>
      <c r="Q65" s="52"/>
      <c r="R65" s="52"/>
      <c r="S65" s="52"/>
      <c r="T65" s="52"/>
      <c r="U65" s="52"/>
    </row>
    <row r="66" spans="1:21" s="54" customFormat="1" ht="57.95" customHeight="1" thickBot="1" x14ac:dyDescent="0.3">
      <c r="A66" s="139" t="s">
        <v>57</v>
      </c>
      <c r="B66" s="152"/>
      <c r="C66" s="153" t="e">
        <f>+SQRT(ABS(((C10/1000+C11/1000000)*(C13-H10)/(C13*H10)*C63)^2+((C10/1000+C11/1000000)*(I48-I50))^2*C64^2/H10^4+(C10/1000+C11/1000000)^2*(I48-I50)*((I48-I50)-2*(C15-I50))*C65^2/C13^4))*1000000</f>
        <v>#N/A</v>
      </c>
      <c r="D66" s="120" t="s">
        <v>3</v>
      </c>
      <c r="E66" s="250" t="s">
        <v>291</v>
      </c>
      <c r="F66" s="211">
        <v>200</v>
      </c>
      <c r="G66" s="178"/>
      <c r="H66" s="880"/>
      <c r="I66" s="881"/>
      <c r="J66" s="881"/>
      <c r="K66" s="882"/>
      <c r="L66" s="154" t="s">
        <v>292</v>
      </c>
      <c r="M66" s="178"/>
      <c r="Q66" s="53"/>
      <c r="R66" s="53"/>
      <c r="S66" s="53"/>
      <c r="T66" s="53"/>
      <c r="U66" s="53"/>
    </row>
    <row r="67" spans="1:21" s="54" customFormat="1" ht="57.95" customHeight="1" thickBot="1" x14ac:dyDescent="0.3">
      <c r="A67" s="138" t="s">
        <v>59</v>
      </c>
      <c r="B67" s="88"/>
      <c r="C67" s="89" t="e">
        <f>+(G15/2/3^0.5)*2^0.5*1000</f>
        <v>#N/A</v>
      </c>
      <c r="D67" s="234" t="s">
        <v>3</v>
      </c>
      <c r="E67" s="209" t="s">
        <v>291</v>
      </c>
      <c r="F67" s="210">
        <v>200</v>
      </c>
      <c r="G67" s="232" t="e">
        <f>G69^4/((C59^4/F59)+(C62^4/F62)+(C66^4/F66)+(C67^4/F67))</f>
        <v>#DIV/0!</v>
      </c>
      <c r="H67" s="856" t="s">
        <v>293</v>
      </c>
      <c r="I67" s="857"/>
      <c r="J67" s="858"/>
      <c r="K67" s="231">
        <v>0.95450000000000002</v>
      </c>
      <c r="L67" s="233" t="e">
        <f>_xlfn.T.INV.2T(100%-K67,G67)</f>
        <v>#DIV/0!</v>
      </c>
      <c r="M67" s="178"/>
    </row>
    <row r="68" spans="1:21" s="52" customFormat="1" ht="65.25" customHeight="1" thickBot="1" x14ac:dyDescent="0.25">
      <c r="A68" s="63"/>
      <c r="B68" s="63"/>
      <c r="K68" s="251" t="e">
        <f>_xlfn.T.INV.2T(0.05,G67)</f>
        <v>#DIV/0!</v>
      </c>
      <c r="L68" s="252" t="e">
        <f>TINV(0.05,G67)</f>
        <v>#DIV/0!</v>
      </c>
      <c r="M68" s="178"/>
      <c r="S68" s="54"/>
      <c r="T68" s="54"/>
      <c r="U68" s="54"/>
    </row>
    <row r="69" spans="1:21" s="126" customFormat="1" ht="51.75" customHeight="1" thickBot="1" x14ac:dyDescent="0.3">
      <c r="D69" s="835" t="s">
        <v>58</v>
      </c>
      <c r="E69" s="836"/>
      <c r="F69" s="216"/>
      <c r="G69" s="254" t="e">
        <f>+SQRT(SUMSQ(C59,C62,C66,C67))</f>
        <v>#DIV/0!</v>
      </c>
      <c r="H69" s="218" t="s">
        <v>3</v>
      </c>
      <c r="K69" s="178"/>
      <c r="L69" s="178"/>
      <c r="M69" s="178"/>
      <c r="S69" s="54"/>
      <c r="T69" s="54"/>
      <c r="U69" s="54"/>
    </row>
    <row r="70" spans="1:21" s="126" customFormat="1" ht="35.1" customHeight="1" thickBot="1" x14ac:dyDescent="0.25">
      <c r="D70" s="835" t="s">
        <v>60</v>
      </c>
      <c r="E70" s="836"/>
      <c r="F70" s="217"/>
      <c r="G70" s="254" t="e">
        <f>+G69*2</f>
        <v>#DIV/0!</v>
      </c>
      <c r="H70" s="219" t="s">
        <v>3</v>
      </c>
      <c r="K70" s="130"/>
      <c r="L70" s="127"/>
      <c r="O70" s="54"/>
      <c r="P70" s="54"/>
      <c r="Q70" s="54"/>
      <c r="R70" s="54"/>
      <c r="S70" s="54"/>
      <c r="T70" s="54"/>
      <c r="U70" s="54"/>
    </row>
    <row r="71" spans="1:21" s="126" customFormat="1" ht="33.75" customHeight="1" thickBot="1" x14ac:dyDescent="4.45">
      <c r="B71" s="837" t="s">
        <v>61</v>
      </c>
      <c r="C71" s="838"/>
      <c r="D71" s="838"/>
      <c r="E71" s="838"/>
      <c r="F71" s="838"/>
      <c r="G71" s="838"/>
      <c r="H71" s="838"/>
      <c r="I71" s="838"/>
      <c r="J71" s="838"/>
      <c r="K71" s="839"/>
      <c r="L71" s="157"/>
      <c r="O71" s="54"/>
      <c r="P71" s="54"/>
      <c r="Q71" s="54"/>
      <c r="R71" s="54"/>
      <c r="S71" s="54"/>
      <c r="T71" s="54"/>
      <c r="U71" s="54"/>
    </row>
    <row r="72" spans="1:21" s="126" customFormat="1" ht="35.1" customHeight="1" thickBot="1" x14ac:dyDescent="0.25">
      <c r="B72" s="840" t="s">
        <v>312</v>
      </c>
      <c r="C72" s="841"/>
      <c r="D72" s="841"/>
      <c r="E72" s="842"/>
      <c r="F72" s="93"/>
      <c r="G72" s="94"/>
      <c r="H72" s="843"/>
      <c r="I72" s="844"/>
      <c r="J72" s="844"/>
      <c r="K72" s="845"/>
      <c r="O72" s="54"/>
      <c r="P72" s="54"/>
      <c r="Q72" s="54"/>
      <c r="R72" s="54"/>
      <c r="S72" s="54"/>
      <c r="T72" s="54"/>
      <c r="U72" s="54"/>
    </row>
    <row r="73" spans="1:21" s="126" customFormat="1" ht="40.5" customHeight="1" x14ac:dyDescent="0.2">
      <c r="B73" s="158"/>
      <c r="C73" s="159"/>
      <c r="D73" s="160" t="s">
        <v>310</v>
      </c>
      <c r="E73" s="161"/>
      <c r="F73" s="846"/>
      <c r="G73" s="846"/>
      <c r="H73" s="847" t="s">
        <v>331</v>
      </c>
      <c r="I73" s="850" t="s">
        <v>311</v>
      </c>
      <c r="J73" s="850"/>
      <c r="K73" s="851"/>
      <c r="O73" s="54"/>
      <c r="P73" s="54"/>
      <c r="Q73" s="54"/>
      <c r="R73" s="54"/>
      <c r="S73" s="54"/>
      <c r="T73" s="54"/>
      <c r="U73" s="54"/>
    </row>
    <row r="74" spans="1:21" s="126" customFormat="1" ht="35.1" customHeight="1" x14ac:dyDescent="0.2">
      <c r="B74" s="95" t="e">
        <f>C10</f>
        <v>#N/A</v>
      </c>
      <c r="C74" s="91" t="e">
        <f>C11</f>
        <v>#N/A</v>
      </c>
      <c r="D74" s="92" t="e">
        <f>H54</f>
        <v>#DIV/0!</v>
      </c>
      <c r="E74" s="155" t="e">
        <f>B74+(C74/1000)+(D74/1000)</f>
        <v>#N/A</v>
      </c>
      <c r="F74" s="155" t="e">
        <f>E74*1000-B74*1000</f>
        <v>#N/A</v>
      </c>
      <c r="G74" s="69"/>
      <c r="H74" s="848"/>
      <c r="I74" s="253" t="e">
        <f>G70</f>
        <v>#DIV/0!</v>
      </c>
      <c r="J74" s="852"/>
      <c r="K74" s="853"/>
      <c r="O74" s="54"/>
      <c r="P74" s="54"/>
      <c r="Q74" s="54"/>
      <c r="R74" s="54"/>
      <c r="S74" s="54"/>
      <c r="T74" s="54"/>
      <c r="U74" s="54"/>
    </row>
    <row r="75" spans="1:21" s="126" customFormat="1" ht="35.1" customHeight="1" thickBot="1" x14ac:dyDescent="0.25">
      <c r="B75" s="101" t="e">
        <f>B74</f>
        <v>#N/A</v>
      </c>
      <c r="C75" s="102" t="e">
        <f>C74</f>
        <v>#N/A</v>
      </c>
      <c r="D75" s="102" t="e">
        <f>D74</f>
        <v>#DIV/0!</v>
      </c>
      <c r="E75" s="156" t="e">
        <f>B75+(C75/1000)+(D75/1000)</f>
        <v>#N/A</v>
      </c>
      <c r="F75" s="156" t="e">
        <f>F74/1000</f>
        <v>#N/A</v>
      </c>
      <c r="G75" s="103"/>
      <c r="H75" s="849"/>
      <c r="I75" s="162" t="e">
        <f>I74/1000</f>
        <v>#DIV/0!</v>
      </c>
      <c r="J75" s="854"/>
      <c r="K75" s="855"/>
      <c r="O75" s="54"/>
      <c r="P75" s="54"/>
      <c r="Q75" s="54"/>
      <c r="R75" s="54"/>
      <c r="S75" s="54"/>
      <c r="T75" s="54"/>
      <c r="U75" s="54"/>
    </row>
    <row r="76" spans="1:21" s="126" customFormat="1" ht="35.1" customHeight="1" x14ac:dyDescent="0.2">
      <c r="G76" s="53"/>
      <c r="H76" s="53"/>
      <c r="I76" s="53"/>
      <c r="J76" s="53"/>
      <c r="O76" s="54"/>
      <c r="P76" s="54"/>
      <c r="Q76" s="54"/>
      <c r="R76" s="54"/>
      <c r="S76" s="54"/>
      <c r="T76" s="54"/>
      <c r="U76" s="54"/>
    </row>
    <row r="77" spans="1:21" s="126" customFormat="1" ht="35.1" customHeight="1" x14ac:dyDescent="0.2">
      <c r="G77" s="53"/>
      <c r="H77" s="53"/>
      <c r="I77" s="53"/>
      <c r="J77" s="53"/>
      <c r="O77" s="54"/>
      <c r="P77" s="54"/>
      <c r="Q77" s="54"/>
      <c r="R77" s="54"/>
      <c r="S77" s="54"/>
      <c r="T77" s="54"/>
      <c r="U77" s="54"/>
    </row>
    <row r="78" spans="1:21" s="126" customFormat="1" ht="35.1" customHeight="1" x14ac:dyDescent="0.2">
      <c r="G78" s="53"/>
      <c r="H78" s="53"/>
      <c r="I78" s="53"/>
      <c r="J78" s="53"/>
    </row>
    <row r="79" spans="1:21" s="127" customFormat="1" ht="9.9499999999999993" customHeight="1" x14ac:dyDescent="0.2">
      <c r="A79" s="129"/>
      <c r="B79" s="126"/>
      <c r="C79" s="126"/>
      <c r="D79" s="126"/>
      <c r="E79" s="126"/>
      <c r="F79" s="126"/>
      <c r="G79" s="53"/>
      <c r="H79" s="53"/>
    </row>
    <row r="80" spans="1:21" s="131" customFormat="1" ht="35.1" customHeight="1" x14ac:dyDescent="0.2">
      <c r="B80" s="126"/>
      <c r="C80" s="126"/>
      <c r="D80" s="126"/>
      <c r="E80" s="126"/>
      <c r="F80" s="126"/>
      <c r="G80" s="53"/>
      <c r="H80" s="53"/>
    </row>
    <row r="81" spans="3:11" s="126" customFormat="1" ht="61.5" customHeight="1" x14ac:dyDescent="0.2">
      <c r="H81" s="131"/>
      <c r="I81" s="131"/>
      <c r="J81" s="131"/>
      <c r="K81" s="128"/>
    </row>
    <row r="82" spans="3:11" s="126" customFormat="1" ht="35.1" customHeight="1" x14ac:dyDescent="0.2">
      <c r="G82" s="131"/>
      <c r="H82" s="131"/>
      <c r="I82" s="131"/>
      <c r="J82" s="131"/>
      <c r="K82" s="128"/>
    </row>
    <row r="83" spans="3:11" s="126" customFormat="1" ht="35.1" customHeight="1" x14ac:dyDescent="0.2">
      <c r="G83" s="131"/>
      <c r="H83" s="131"/>
      <c r="I83" s="131"/>
      <c r="J83" s="131"/>
      <c r="K83" s="128"/>
    </row>
    <row r="84" spans="3:11" s="126" customFormat="1" ht="35.1" customHeight="1" x14ac:dyDescent="0.2">
      <c r="F84" s="127"/>
      <c r="K84" s="128"/>
    </row>
    <row r="85" spans="3:11" s="126" customFormat="1" ht="50.1" customHeight="1" x14ac:dyDescent="0.2"/>
    <row r="86" spans="3:11" s="126" customFormat="1" ht="57.75" customHeight="1" x14ac:dyDescent="0.2">
      <c r="C86" s="132"/>
      <c r="D86" s="132"/>
      <c r="E86" s="132"/>
    </row>
    <row r="87" spans="3:11" s="126" customFormat="1" ht="35.1" customHeight="1" x14ac:dyDescent="0.2"/>
    <row r="88" spans="3:11" s="126" customFormat="1" ht="35.1" customHeight="1" x14ac:dyDescent="0.2">
      <c r="F88" s="128"/>
      <c r="G88" s="128"/>
      <c r="H88" s="128"/>
      <c r="I88" s="128"/>
      <c r="J88" s="128"/>
    </row>
    <row r="89" spans="3:11" s="126" customFormat="1" ht="35.1" customHeight="1" x14ac:dyDescent="0.2"/>
    <row r="90" spans="3:11" s="126" customFormat="1" ht="50.1" customHeight="1" x14ac:dyDescent="0.2">
      <c r="J90" s="53"/>
    </row>
    <row r="91" spans="3:11" s="126" customFormat="1" ht="55.5" customHeight="1" x14ac:dyDescent="0.2">
      <c r="J91" s="131"/>
    </row>
    <row r="92" spans="3:11" s="126" customFormat="1" ht="50.1" customHeight="1" x14ac:dyDescent="0.2">
      <c r="J92" s="131"/>
    </row>
    <row r="93" spans="3:11" s="127" customFormat="1" ht="31.5" customHeight="1" x14ac:dyDescent="0.2">
      <c r="J93" s="131"/>
    </row>
    <row r="94" spans="3:11" s="126" customFormat="1" ht="35.1" customHeight="1" x14ac:dyDescent="0.2">
      <c r="G94" s="131"/>
      <c r="H94" s="131"/>
      <c r="I94" s="131"/>
      <c r="J94" s="131"/>
    </row>
    <row r="95" spans="3:11" s="126" customFormat="1" ht="35.1" customHeight="1" x14ac:dyDescent="0.2">
      <c r="G95" s="131"/>
      <c r="H95" s="131"/>
      <c r="I95" s="131"/>
      <c r="J95" s="131"/>
    </row>
    <row r="96" spans="3:11" s="126" customFormat="1" ht="9.9499999999999993" customHeight="1" x14ac:dyDescent="0.2">
      <c r="G96" s="128"/>
      <c r="H96" s="128"/>
      <c r="I96" s="128"/>
      <c r="J96" s="128"/>
    </row>
    <row r="97" spans="1:12" s="126" customFormat="1" ht="35.1" customHeight="1" x14ac:dyDescent="0.2">
      <c r="J97" s="128"/>
      <c r="K97" s="128"/>
      <c r="L97" s="128"/>
    </row>
    <row r="98" spans="1:12" s="52" customFormat="1" ht="15" customHeight="1" x14ac:dyDescent="0.2">
      <c r="A98" s="53"/>
      <c r="G98" s="53"/>
      <c r="H98" s="53"/>
      <c r="I98" s="53"/>
      <c r="J98" s="53"/>
      <c r="K98" s="54"/>
    </row>
    <row r="99" spans="1:12" s="54" customFormat="1" ht="31.5" customHeight="1" x14ac:dyDescent="0.2">
      <c r="A99" s="53"/>
      <c r="B99" s="53"/>
      <c r="C99" s="53"/>
      <c r="D99" s="53"/>
      <c r="E99" s="53"/>
      <c r="F99" s="53"/>
      <c r="G99" s="53"/>
      <c r="H99" s="53"/>
      <c r="I99" s="53"/>
      <c r="J99" s="53"/>
    </row>
    <row r="100" spans="1:12" s="54" customFormat="1" ht="31.5" customHeight="1" x14ac:dyDescent="0.2"/>
    <row r="101" spans="1:12" s="54" customFormat="1" ht="31.5" customHeight="1" x14ac:dyDescent="0.2"/>
    <row r="102" spans="1:12" s="54" customFormat="1" ht="52.5" customHeight="1" x14ac:dyDescent="0.2"/>
    <row r="103" spans="1:12" s="54" customFormat="1" ht="31.5" customHeight="1" x14ac:dyDescent="0.2">
      <c r="K103" s="12"/>
    </row>
    <row r="104" spans="1:12" s="54" customFormat="1" ht="31.5" customHeight="1" x14ac:dyDescent="0.2">
      <c r="K104" s="12"/>
    </row>
    <row r="105" spans="1:12" ht="31.5" customHeight="1" x14ac:dyDescent="0.2">
      <c r="G105" s="90"/>
    </row>
    <row r="106" spans="1:12" ht="51" customHeight="1" x14ac:dyDescent="0.2"/>
    <row r="108" spans="1:12" ht="31.5" customHeight="1" x14ac:dyDescent="0.2">
      <c r="B108" s="33"/>
      <c r="C108" s="33"/>
      <c r="D108" s="33"/>
      <c r="E108" s="33"/>
      <c r="F108" s="33"/>
      <c r="G108" s="33"/>
      <c r="H108" s="33"/>
      <c r="I108" s="33"/>
      <c r="J108" s="33"/>
    </row>
    <row r="109" spans="1:12" ht="31.5" customHeight="1" x14ac:dyDescent="0.2">
      <c r="B109" s="33"/>
      <c r="C109" s="33"/>
      <c r="D109" s="33"/>
      <c r="E109" s="33"/>
      <c r="F109" s="33"/>
      <c r="G109" s="33"/>
      <c r="H109" s="33"/>
      <c r="I109" s="33"/>
      <c r="J109" s="33"/>
    </row>
    <row r="110" spans="1:12" ht="31.5" customHeight="1" x14ac:dyDescent="0.2">
      <c r="B110" s="33"/>
      <c r="C110" s="33"/>
      <c r="D110" s="33"/>
      <c r="E110" s="33"/>
      <c r="F110" s="33"/>
      <c r="G110" s="33"/>
      <c r="H110" s="33"/>
      <c r="I110" s="33"/>
      <c r="J110" s="33"/>
    </row>
    <row r="111" spans="1:12" ht="31.5" customHeight="1" x14ac:dyDescent="0.2">
      <c r="B111" s="33"/>
      <c r="C111" s="33"/>
      <c r="D111" s="33"/>
      <c r="E111" s="33"/>
      <c r="F111" s="33"/>
      <c r="G111" s="33"/>
      <c r="H111" s="33"/>
      <c r="I111" s="33"/>
      <c r="J111" s="33"/>
    </row>
    <row r="112" spans="1:12" ht="31.5" customHeight="1" x14ac:dyDescent="0.2">
      <c r="B112" s="33"/>
      <c r="C112" s="33"/>
      <c r="D112" s="33"/>
      <c r="E112" s="33"/>
      <c r="F112" s="33"/>
      <c r="G112" s="33"/>
      <c r="H112" s="33"/>
      <c r="I112" s="33"/>
      <c r="J112" s="33"/>
    </row>
    <row r="113" spans="2:10" ht="31.5" customHeight="1" x14ac:dyDescent="0.2">
      <c r="B113" s="33"/>
      <c r="C113" s="33"/>
      <c r="D113" s="33"/>
      <c r="E113" s="33"/>
      <c r="F113" s="33"/>
      <c r="G113" s="33"/>
      <c r="H113" s="33"/>
      <c r="I113" s="33"/>
      <c r="J113" s="33"/>
    </row>
    <row r="114" spans="2:10" ht="31.5" customHeight="1" x14ac:dyDescent="0.2">
      <c r="B114" s="33"/>
      <c r="C114" s="33"/>
      <c r="D114" s="33"/>
      <c r="E114" s="33"/>
      <c r="F114" s="33"/>
      <c r="G114" s="33"/>
      <c r="H114" s="33"/>
      <c r="I114" s="33"/>
      <c r="J114" s="33"/>
    </row>
  </sheetData>
  <sheetProtection algorithmName="SHA-512" hashValue="xUYadl5HZ/Cp3BA6o79VcykgvZfbibssTvMG1inYmHTI/yFaWdlzAsCQ+UUd+xUQrpT17yNukuSyUGZW307FQw==" saltValue="446H9MEMhIAnHmEUHkufWQ==" spinCount="100000" sheet="1" objects="1" scenarios="1"/>
  <mergeCells count="63">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F19:G19"/>
    <mergeCell ref="J19:J20"/>
    <mergeCell ref="A20:B20"/>
    <mergeCell ref="E20:F20"/>
    <mergeCell ref="A22:J22"/>
    <mergeCell ref="C24:D24"/>
    <mergeCell ref="F24:G24"/>
    <mergeCell ref="C26:F26"/>
    <mergeCell ref="G26:H26"/>
    <mergeCell ref="A16:B16"/>
    <mergeCell ref="C16:D16"/>
    <mergeCell ref="A28:A31"/>
    <mergeCell ref="C33:D33"/>
    <mergeCell ref="F33:G33"/>
    <mergeCell ref="A36:J36"/>
    <mergeCell ref="B38:F38"/>
    <mergeCell ref="H38:J38"/>
    <mergeCell ref="H39:J42"/>
    <mergeCell ref="A46:J46"/>
    <mergeCell ref="C47:E47"/>
    <mergeCell ref="G48:H48"/>
    <mergeCell ref="A49:B49"/>
    <mergeCell ref="G49:H49"/>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Vr.9 (2019-12-13)
</oddFooter>
  </headerFooter>
  <rowBreaks count="1" manualBreakCount="1">
    <brk id="34"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 '!$V$68:$V$74</xm:f>
          </x14:formula1>
          <xm:sqref>J13</xm:sqref>
        </x14:dataValidation>
        <x14:dataValidation type="list" allowBlank="1" showInputMessage="1" showErrorMessage="1">
          <x14:formula1>
            <xm:f>'DATOS } '!$V$109:$V$113</xm:f>
          </x14:formula1>
          <xm:sqref>H25</xm:sqref>
        </x14:dataValidation>
        <x14:dataValidation type="list" allowBlank="1" showInputMessage="1" showErrorMessage="1">
          <x14:formula1>
            <xm:f>'DATOS } '!$N$27:$N$45</xm:f>
          </x14:formula1>
          <xm:sqref>E6</xm:sqref>
        </x14:dataValidation>
        <x14:dataValidation type="list" allowBlank="1" showInputMessage="1" showErrorMessage="1">
          <x14:formula1>
            <xm:f>'DATOS } '!$B$36:$B$58</xm:f>
          </x14:formula1>
          <xm:sqref>J6</xm:sqref>
        </x14:dataValidation>
        <x14:dataValidation type="list" allowBlank="1" showInputMessage="1" showErrorMessage="1">
          <x14:formula1>
            <xm:f>'DATOS } '!$N$69:$N$114</xm:f>
          </x14:formula1>
          <xm:sqref>F48</xm:sqref>
        </x14:dataValidation>
        <x14:dataValidation type="list" allowBlank="1" showInputMessage="1" showErrorMessage="1">
          <x14:formula1>
            <xm:f>'DATOS } '!$J$122:$J$127</xm:f>
          </x14:formula1>
          <xm:sqref>J19:J20</xm:sqref>
        </x14:dataValidation>
        <x14:dataValidation type="list" allowBlank="1" showInputMessage="1" showErrorMessage="1">
          <x14:formula1>
            <xm:f>'DATOS }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96</vt:i4>
      </vt:variant>
    </vt:vector>
  </HeadingPairs>
  <TitlesOfParts>
    <vt:vector size="123" baseType="lpstr">
      <vt:lpstr>10 kg }</vt:lpstr>
      <vt:lpstr>5 kg }</vt:lpstr>
      <vt:lpstr>2 kg+ }</vt:lpstr>
      <vt:lpstr>2 kg }</vt:lpstr>
      <vt:lpstr>1 kg }</vt:lpstr>
      <vt:lpstr>500 g }</vt:lpstr>
      <vt:lpstr>200 g+ }</vt:lpstr>
      <vt:lpstr>200 g }</vt:lpstr>
      <vt:lpstr>100 g }</vt:lpstr>
      <vt:lpstr>50 g }</vt:lpstr>
      <vt:lpstr>20 g+ }</vt:lpstr>
      <vt:lpstr>20 g }</vt:lpstr>
      <vt:lpstr>10 g }</vt:lpstr>
      <vt:lpstr>5 g }</vt:lpstr>
      <vt:lpstr>2 g+ }</vt:lpstr>
      <vt:lpstr>2 g }</vt:lpstr>
      <vt:lpstr>1 g }</vt:lpstr>
      <vt:lpstr>RT03-F13 }</vt:lpstr>
      <vt:lpstr>DATOS } </vt:lpstr>
      <vt:lpstr>RT03-F16 }</vt:lpstr>
      <vt:lpstr>RT03-F-40 }</vt:lpstr>
      <vt:lpstr> 5 kg C }</vt:lpstr>
      <vt:lpstr>CERTI 5 kg C }</vt:lpstr>
      <vt:lpstr>10 kg-C }</vt:lpstr>
      <vt:lpstr> CERT 10 kg C }</vt:lpstr>
      <vt:lpstr>20 kg-C }</vt:lpstr>
      <vt:lpstr>CERTI 20 kg -C }</vt:lpstr>
      <vt:lpstr>' 5 kg C }'!Área_de_impresión</vt:lpstr>
      <vt:lpstr>' CERT 10 kg C }'!Área_de_impresión</vt:lpstr>
      <vt:lpstr>'1 g }'!Área_de_impresión</vt:lpstr>
      <vt:lpstr>'1 kg }'!Área_de_impresión</vt:lpstr>
      <vt:lpstr>'10 g }'!Área_de_impresión</vt:lpstr>
      <vt:lpstr>'10 kg }'!Área_de_impresión</vt:lpstr>
      <vt:lpstr>'10 kg-C }'!Área_de_impresión</vt:lpstr>
      <vt:lpstr>'100 g }'!Área_de_impresión</vt:lpstr>
      <vt:lpstr>'2 g }'!Área_de_impresión</vt:lpstr>
      <vt:lpstr>'2 g+ }'!Área_de_impresión</vt:lpstr>
      <vt:lpstr>'2 kg }'!Área_de_impresión</vt:lpstr>
      <vt:lpstr>'2 kg+ }'!Área_de_impresión</vt:lpstr>
      <vt:lpstr>'20 g }'!Área_de_impresión</vt:lpstr>
      <vt:lpstr>'20 g+ }'!Área_de_impresión</vt:lpstr>
      <vt:lpstr>'20 kg-C }'!Área_de_impresión</vt:lpstr>
      <vt:lpstr>'200 g }'!Área_de_impresión</vt:lpstr>
      <vt:lpstr>'200 g+ }'!Área_de_impresión</vt:lpstr>
      <vt:lpstr>'5 g }'!Área_de_impresión</vt:lpstr>
      <vt:lpstr>'5 kg }'!Área_de_impresión</vt:lpstr>
      <vt:lpstr>'50 g }'!Área_de_impresión</vt:lpstr>
      <vt:lpstr>'500 g }'!Área_de_impresión</vt:lpstr>
      <vt:lpstr>'CERTI 20 kg -C }'!Área_de_impresión</vt:lpstr>
      <vt:lpstr>'CERTI 5 kg C }'!Área_de_impresión</vt:lpstr>
      <vt:lpstr>'DATOS } '!Área_de_impresión</vt:lpstr>
      <vt:lpstr>'RT03-F13 }'!Área_de_impresión</vt:lpstr>
      <vt:lpstr>'RT03-F16 }'!Área_de_impresión</vt:lpstr>
      <vt:lpstr>'RT03-F-40 }'!Área_de_impresión</vt:lpstr>
      <vt:lpstr>' 5 kg C }'!Print_Area</vt:lpstr>
      <vt:lpstr>' CERT 10 kg C }'!Print_Area</vt:lpstr>
      <vt:lpstr>'1 g }'!Print_Area</vt:lpstr>
      <vt:lpstr>'1 kg }'!Print_Area</vt:lpstr>
      <vt:lpstr>'10 g }'!Print_Area</vt:lpstr>
      <vt:lpstr>'10 kg }'!Print_Area</vt:lpstr>
      <vt:lpstr>'10 kg-C }'!Print_Area</vt:lpstr>
      <vt:lpstr>'100 g }'!Print_Area</vt:lpstr>
      <vt:lpstr>'2 g }'!Print_Area</vt:lpstr>
      <vt:lpstr>'2 g+ }'!Print_Area</vt:lpstr>
      <vt:lpstr>'2 kg }'!Print_Area</vt:lpstr>
      <vt:lpstr>'2 kg+ }'!Print_Area</vt:lpstr>
      <vt:lpstr>'20 g }'!Print_Area</vt:lpstr>
      <vt:lpstr>'20 g+ }'!Print_Area</vt:lpstr>
      <vt:lpstr>'20 kg-C }'!Print_Area</vt:lpstr>
      <vt:lpstr>'200 g }'!Print_Area</vt:lpstr>
      <vt:lpstr>'200 g+ }'!Print_Area</vt:lpstr>
      <vt:lpstr>'5 g }'!Print_Area</vt:lpstr>
      <vt:lpstr>'5 kg }'!Print_Area</vt:lpstr>
      <vt:lpstr>'50 g }'!Print_Area</vt:lpstr>
      <vt:lpstr>'500 g }'!Print_Area</vt:lpstr>
      <vt:lpstr>'CERTI 20 kg -C }'!Print_Area</vt:lpstr>
      <vt:lpstr>'CERTI 5 kg C }'!Print_Area</vt:lpstr>
      <vt:lpstr>'DATOS } '!Print_Area</vt:lpstr>
      <vt:lpstr>'RT03-F13 }'!Print_Area</vt:lpstr>
      <vt:lpstr>'RT03-F16 }'!Print_Area</vt:lpstr>
      <vt:lpstr>'RT03-F-40 }'!Print_Area</vt:lpstr>
      <vt:lpstr>' 5 kg C }'!Print_Titles</vt:lpstr>
      <vt:lpstr>'1 g }'!Print_Titles</vt:lpstr>
      <vt:lpstr>'1 kg }'!Print_Titles</vt:lpstr>
      <vt:lpstr>'10 g }'!Print_Titles</vt:lpstr>
      <vt:lpstr>'10 kg }'!Print_Titles</vt:lpstr>
      <vt:lpstr>'10 kg-C }'!Print_Titles</vt:lpstr>
      <vt:lpstr>'100 g }'!Print_Titles</vt:lpstr>
      <vt:lpstr>'2 g }'!Print_Titles</vt:lpstr>
      <vt:lpstr>'2 g+ }'!Print_Titles</vt:lpstr>
      <vt:lpstr>'2 kg }'!Print_Titles</vt:lpstr>
      <vt:lpstr>'2 kg+ }'!Print_Titles</vt:lpstr>
      <vt:lpstr>'20 g }'!Print_Titles</vt:lpstr>
      <vt:lpstr>'20 g+ }'!Print_Titles</vt:lpstr>
      <vt:lpstr>'20 kg-C }'!Print_Titles</vt:lpstr>
      <vt:lpstr>'200 g }'!Print_Titles</vt:lpstr>
      <vt:lpstr>'200 g+ }'!Print_Titles</vt:lpstr>
      <vt:lpstr>'5 g }'!Print_Titles</vt:lpstr>
      <vt:lpstr>'5 kg }'!Print_Titles</vt:lpstr>
      <vt:lpstr>'50 g }'!Print_Titles</vt:lpstr>
      <vt:lpstr>'500 g }'!Print_Titles</vt:lpstr>
      <vt:lpstr>'RT03-F13 }'!Print_Titles</vt:lpstr>
      <vt:lpstr>' 5 kg C }'!Títulos_a_imprimir</vt:lpstr>
      <vt:lpstr>'1 g }'!Títulos_a_imprimir</vt:lpstr>
      <vt:lpstr>'1 kg }'!Títulos_a_imprimir</vt:lpstr>
      <vt:lpstr>'10 g }'!Títulos_a_imprimir</vt:lpstr>
      <vt:lpstr>'10 kg }'!Títulos_a_imprimir</vt:lpstr>
      <vt:lpstr>'10 kg-C }'!Títulos_a_imprimir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kg-C }'!Títulos_a_imprimir</vt:lpstr>
      <vt:lpstr>'200 g }'!Títulos_a_imprimir</vt:lpstr>
      <vt:lpstr>'200 g+ }'!Títulos_a_imprimir</vt:lpstr>
      <vt:lpstr>'5 g }'!Títulos_a_imprimir</vt:lpstr>
      <vt:lpstr>'5 kg }'!Títulos_a_imprimir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yenni hernandez gomez</cp:lastModifiedBy>
  <cp:lastPrinted>2019-12-13T12:48:23Z</cp:lastPrinted>
  <dcterms:created xsi:type="dcterms:W3CDTF">2016-03-15T18:31:08Z</dcterms:created>
  <dcterms:modified xsi:type="dcterms:W3CDTF">2019-12-13T12:56:37Z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